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scar.DESKTOP-V77S0D3\OneDrive\Desktop\DOCUMENTOS UT SEMILLEROS DE PAZ\"/>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7970" windowHeight="606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<sst xmlns="http://schemas.openxmlformats.org/spreadsheetml/2006/main" count="4509" uniqueCount="2725">
  <si>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</si>
  <si>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</si>
  <si>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</si>
  <si>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</si>
  <si>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</si>
  <si>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</si>
  <si>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</si>
  <si>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</si>
  <si>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</si>
  <si>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</si>
  <si>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</si>
  <si>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</si>
  <si>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</si>
  <si>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</si>
  <si>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</si>
  <si>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</si>
  <si>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</si>
  <si>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</si>
  <si>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</si>
  <si>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</si>
  <si>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</si>
  <si>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</si>
  <si>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</si>
  <si>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</si>
  <si>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</si>
  <si>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</si>
  <si>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</si>
  <si>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</si>
  <si>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</si>
  <si>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</si>
  <si>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</si>
  <si>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</si>
  <si>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</si>
  <si>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</si>
  <si>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</si>
  <si>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</si>
  <si>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</si>
  <si>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</si>
  <si>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</si>
  <si>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</si>
  <si>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</si>
  <si>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</si>
  <si>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</si>
  <si>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</si>
  <si>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</si>
  <si>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</si>
  <si>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</si>
  <si>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</si>
  <si>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</si>
  <si>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</si>
  <si>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</si>
  <si>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</si>
  <si>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</si>
  <si>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</si>
  <si>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</si>
  <si>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</si>
  <si>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</si>
  <si>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</si>
  <si>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</si>
  <si>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</si>
  <si>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</si>
  <si>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</si>
  <si>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</si>
  <si>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</si>
  <si>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</si>
  <si>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</si>
  <si>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</si>
  <si>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</si>
  <si>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</si>
  <si>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</si>
  <si>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</si>
  <si>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</si>
  <si>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</si>
  <si>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</si>
  <si>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</si>
  <si>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</si>
  <si>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</si>
  <si>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</si>
  <si>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</si>
  <si>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</si>
  <si>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</si>
  <si>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</si>
  <si>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</si>
  <si>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</si>
  <si>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</si>
  <si>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</si>
  <si>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</si>
  <si>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</si>
  <si>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</si>
  <si>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</si>
  <si>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</si>
  <si>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</si>
  <si>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</si>
  <si>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</si>
  <si>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</si>
  <si>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</si>
  <si>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</si>
  <si>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</si>
  <si>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</si>
  <si>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</si>
  <si>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</si>
  <si>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</si>
  <si>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</si>
  <si>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</si>
  <si>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</si>
  <si>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</si>
  <si>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</si>
  <si>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</si>
  <si>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</si>
  <si>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</si>
  <si>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</si>
  <si>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</si>
  <si>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</si>
  <si>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</si>
  <si>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</si>
  <si>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</si>
  <si>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</si>
  <si>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</si>
  <si>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</si>
  <si>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</si>
  <si>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</si>
  <si>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</si>
  <si>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</si>
  <si>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</si>
  <si>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</si>
  <si>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</si>
  <si>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</si>
  <si>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</si>
  <si>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</si>
  <si>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</si>
  <si>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</si>
  <si>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</si>
  <si>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</si>
  <si>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</si>
  <si>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</si>
  <si>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</si>
  <si>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</si>
  <si>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</si>
  <si>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</si>
  <si>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</si>
  <si>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</si>
  <si>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</si>
  <si>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</si>
  <si>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</si>
  <si>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</si>
  <si>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</si>
  <si>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</si>
  <si>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</si>
  <si>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</si>
  <si>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</si>
  <si>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</si>
  <si>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</si>
  <si>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</si>
  <si>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</si>
  <si>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</si>
  <si>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</si>
  <si>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</si>
  <si>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</si>
  <si>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</si>
  <si>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</si>
  <si>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</si>
  <si>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</si>
  <si>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</si>
  <si>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</si>
  <si>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</si>
  <si>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</si>
  <si>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</si>
  <si>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</si>
  <si>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</si>
  <si>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</si>
  <si>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</si>
  <si>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</si>
  <si>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</si>
  <si>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</si>
  <si>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</si>
  <si>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</si>
  <si>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</si>
  <si>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</si>
  <si>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</si>
  <si>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</si>
  <si>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</si>
  <si>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</si>
  <si>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</si>
  <si>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</si>
  <si>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</si>
  <si>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</si>
  <si>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</si>
  <si>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</si>
  <si>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</si>
  <si>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</si>
  <si>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</si>
  <si>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</si>
  <si>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</si>
  <si>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</si>
  <si>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</si>
  <si>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</si>
  <si>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</si>
  <si>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</si>
  <si>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</si>
  <si>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</si>
  <si>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</si>
  <si>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</si>
  <si>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</si>
  <si>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</si>
  <si>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</si>
  <si>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</si>
  <si>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</si>
  <si>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</si>
  <si>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</si>
  <si>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</si>
  <si>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</si>
  <si>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</si>
  <si>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</si>
  <si>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</si>
  <si>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</si>
  <si>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</si>
  <si>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</si>
  <si>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</si>
  <si>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</si>
  <si>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</si>
  <si>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</si>
  <si>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</si>
  <si>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</si>
  <si>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</si>
  <si>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</si>
  <si>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</si>
  <si>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</si>
  <si>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</si>
  <si>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</si>
  <si>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</si>
  <si>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</si>
  <si>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</si>
  <si>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</si>
  <si>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</si>
  <si>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</si>
  <si>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</si>
  <si>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</si>
  <si>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</si>
  <si>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</si>
  <si>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</si>
  <si>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</si>
  <si>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</si>
  <si>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</si>
  <si>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</si>
  <si>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</si>
  <si>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</si>
  <si>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</si>
  <si>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</si>
  <si>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</si>
  <si>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</si>
  <si>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</si>
  <si>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</si>
  <si>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</si>
  <si>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</si>
  <si>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</si>
  <si>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</si>
  <si>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</si>
  <si>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</si>
  <si>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</si>
  <si>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</si>
  <si>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</si>
  <si>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</si>
  <si>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</si>
  <si>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</si>
  <si>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</si>
  <si>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</si>
  <si>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</si>
  <si>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</si>
  <si>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</si>
  <si>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</si>
  <si>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</si>
  <si>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</si>
  <si>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</si>
  <si>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</si>
  <si>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</si>
  <si>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</si>
  <si>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</si>
  <si>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</si>
  <si>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</si>
  <si>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</si>
  <si>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</si>
  <si>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</si>
  <si>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</si>
  <si>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</si>
  <si>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</si>
  <si>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</si>
  <si>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</si>
  <si>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</si>
  <si>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</si>
  <si>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</si>
  <si>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</si>
  <si>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</si>
  <si>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</si>
  <si>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</si>
  <si>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</si>
  <si>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</si>
  <si>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</si>
  <si>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</si>
  <si>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</si>
  <si>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</si>
  <si>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</si>
  <si>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</si>
  <si>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</si>
  <si>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</si>
  <si>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</si>
  <si>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</si>
  <si>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</si>
  <si>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</si>
  <si>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</si>
  <si>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</si>
  <si>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</si>
  <si>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</si>
  <si>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</si>
  <si>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</si>
  <si>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</si>
  <si>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</si>
  <si>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</si>
  <si>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</si>
  <si>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</si>
  <si>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</si>
  <si>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</si>
  <si>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</si>
  <si>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</si>
  <si>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</si>
  <si>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</si>
  <si>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</si>
  <si>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</si>
  <si>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</si>
  <si>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</si>
  <si>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</si>
  <si>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</si>
  <si>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</si>
  <si>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</si>
  <si>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</si>
  <si>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</si>
  <si>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</si>
  <si>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</si>
  <si>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</si>
  <si>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</si>
  <si>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</si>
  <si>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</si>
  <si>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</si>
  <si>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</si>
  <si>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</si>
  <si>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</si>
  <si>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</si>
  <si>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</si>
  <si>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</si>
  <si>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</si>
  <si>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</si>
  <si>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</si>
  <si>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</si>
  <si>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</si>
  <si>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</si>
  <si>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</si>
  <si>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</si>
  <si>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</si>
  <si>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</si>
  <si>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</si>
  <si>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</si>
  <si>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</si>
  <si>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</si>
  <si>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</si>
  <si>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</si>
  <si>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</si>
  <si>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</si>
  <si>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</si>
  <si>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</si>
  <si>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</si>
  <si>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</si>
  <si>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</si>
  <si>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</si>
  <si>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</si>
  <si>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</si>
  <si>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</si>
  <si>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</si>
  <si>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</si>
  <si>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</si>
  <si>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</si>
  <si>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</si>
  <si>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</si>
  <si>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</si>
  <si>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</si>
  <si>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</si>
  <si>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</si>
  <si>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</si>
  <si>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</si>
  <si>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</si>
  <si>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</si>
  <si>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</si>
  <si>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</si>
  <si>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</si>
  <si>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</si>
  <si>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</si>
  <si>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</si>
  <si>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</si>
  <si>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</si>
  <si>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</si>
  <si>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</si>
  <si>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</si>
  <si>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</si>
  <si>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</si>
  <si>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</si>
  <si>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</si>
  <si>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</si>
  <si>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</si>
  <si>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</si>
  <si>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</si>
  <si>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</si>
  <si>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</si>
  <si>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</si>
  <si>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</si>
  <si>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</si>
  <si>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</si>
  <si>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</si>
  <si>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</si>
  <si>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</si>
  <si>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</si>
  <si>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</si>
  <si>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</si>
  <si>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</si>
  <si>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</si>
  <si>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</si>
  <si>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</si>
  <si>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</si>
  <si>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</si>
  <si>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</si>
  <si>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</si>
  <si>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</si>
  <si>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</si>
  <si>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</si>
  <si>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</si>
  <si>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</si>
  <si>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</si>
  <si>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</si>
  <si>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</si>
  <si>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</si>
  <si>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</si>
  <si>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</si>
  <si>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</si>
  <si>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</si>
  <si>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</si>
  <si>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</si>
  <si>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</si>
  <si>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</si>
  <si>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</si>
  <si>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</si>
  <si>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</si>
  <si>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</si>
  <si>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</si>
  <si>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</si>
  <si>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</si>
  <si>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</si>
  <si>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</si>
  <si>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</si>
  <si>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</si>
  <si>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</si>
  <si>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</si>
  <si>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</si>
  <si>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</si>
  <si>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</si>
  <si>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</si>
  <si>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</si>
  <si>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</si>
  <si>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</si>
  <si>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</si>
  <si>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</si>
  <si>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</si>
  <si>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</si>
  <si>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</si>
  <si>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</si>
  <si>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</si>
  <si>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</si>
  <si>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</si>
  <si>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</si>
  <si>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</si>
  <si>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</si>
  <si>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</si>
  <si>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</si>
  <si>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</si>
  <si>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</si>
  <si>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</si>
  <si>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</si>
  <si>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</si>
  <si>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</si>
  <si>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</si>
  <si>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</si>
  <si>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</si>
  <si>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</si>
  <si>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</si>
  <si>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</si>
  <si>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</si>
  <si>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</si>
  <si>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</si>
  <si>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</si>
  <si>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</si>
  <si>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</si>
  <si>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</si>
  <si>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</si>
  <si>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</si>
  <si>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</si>
  <si>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</si>
  <si>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</si>
  <si>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</si>
  <si>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</si>
  <si>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</si>
  <si>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</si>
  <si>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</si>
  <si>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</si>
  <si>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</si>
  <si>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</si>
  <si>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</si>
  <si>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</si>
  <si>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</si>
  <si>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</si>
  <si>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</si>
  <si>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</si>
  <si>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</si>
  <si>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</si>
  <si>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</si>
  <si>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</si>
  <si>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</si>
  <si>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</si>
  <si>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</si>
  <si>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</si>
  <si>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</si>
  <si>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</si>
  <si>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</si>
  <si>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</si>
  <si>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</si>
  <si>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</si>
  <si>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</si>
  <si>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</si>
  <si>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</si>
  <si>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</si>
  <si>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</si>
  <si>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</si>
  <si>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</si>
  <si>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</si>
  <si>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</si>
  <si>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</si>
  <si>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</si>
  <si>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</si>
  <si>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</si>
  <si>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</si>
  <si>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</si>
  <si>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</si>
  <si>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</si>
  <si>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</si>
  <si>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</si>
  <si>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</si>
  <si>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</si>
  <si>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</si>
  <si>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</si>
  <si>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</si>
  <si>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</si>
  <si>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</si>
  <si>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</si>
  <si>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</si>
  <si>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</si>
  <si>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</si>
  <si>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</si>
  <si>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</si>
  <si>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</si>
  <si>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</si>
  <si>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</si>
  <si>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</si>
  <si>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</si>
  <si>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</si>
  <si>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</si>
  <si>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</si>
  <si>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</si>
  <si>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</si>
  <si>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</si>
  <si>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</si>
  <si>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</si>
  <si>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</si>
  <si>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</si>
  <si>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</si>
  <si>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</si>
  <si>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</si>
  <si>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</si>
  <si>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</si>
  <si>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</si>
  <si>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</si>
  <si>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</si>
  <si>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</si>
  <si>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</si>
  <si>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</si>
  <si>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</si>
  <si>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</si>
  <si>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</si>
  <si>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</si>
  <si>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</si>
  <si>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</si>
  <si>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</si>
  <si>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</si>
  <si>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</si>
  <si>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</si>
  <si>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</si>
  <si>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</si>
  <si>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</si>
  <si>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</si>
  <si>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</si>
  <si>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</si>
  <si>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</si>
  <si>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</si>
  <si>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</si>
  <si>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</si>
  <si>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</si>
  <si>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</si>
  <si>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</si>
  <si>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</si>
  <si>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</si>
  <si>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</si>
  <si>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</si>
  <si>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</si>
  <si>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</si>
  <si>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</si>
  <si>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</si>
  <si>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</si>
  <si>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</si>
  <si>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</si>
  <si>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</si>
  <si>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</si>
  <si>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</si>
  <si>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</si>
  <si>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</si>
  <si>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</si>
  <si>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</si>
  <si>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</si>
  <si>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</si>
  <si>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</si>
  <si>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</si>
  <si>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</si>
  <si>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</si>
  <si>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</si>
  <si>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</si>
  <si>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</si>
  <si>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</si>
  <si>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</si>
  <si>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</si>
  <si>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</si>
  <si>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</si>
  <si>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</si>
  <si>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</si>
  <si>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</si>
  <si>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</si>
  <si>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</si>
  <si>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</si>
  <si>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</si>
  <si>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</si>
  <si>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</si>
  <si>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</si>
  <si>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</si>
  <si>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</si>
  <si>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</si>
  <si>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</si>
  <si>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</si>
  <si>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</si>
  <si>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</si>
  <si>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</si>
  <si>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</si>
  <si>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</si>
  <si>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</si>
  <si>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</si>
  <si>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</si>
  <si>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</si>
  <si>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</si>
  <si>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</si>
  <si>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</si>
  <si>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</si>
  <si>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</si>
  <si>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</si>
  <si>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</si>
  <si>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</si>
  <si>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</si>
  <si>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</si>
  <si>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</si>
  <si>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</si>
  <si>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</si>
  <si>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</si>
  <si>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</si>
  <si>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</si>
  <si>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</si>
  <si>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</si>
  <si>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</si>
  <si>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</si>
  <si>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</si>
  <si>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</si>
  <si>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</si>
  <si>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</si>
  <si>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</si>
  <si>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</si>
  <si>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</si>
  <si>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</si>
  <si>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</si>
  <si>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</si>
  <si>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</si>
  <si>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</si>
  <si>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</si>
  <si>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</si>
  <si>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</si>
  <si>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</si>
  <si>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</si>
  <si>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</si>
  <si>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</si>
  <si>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</si>
  <si>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</si>
  <si>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</si>
  <si>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</si>
  <si>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</si>
  <si>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</si>
  <si>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</si>
  <si>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</si>
  <si>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</si>
  <si>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</si>
  <si>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</si>
  <si>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</si>
  <si>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</si>
  <si>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</si>
  <si>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</si>
  <si>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</si>
  <si>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</si>
  <si>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</si>
  <si>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</si>
  <si>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</si>
  <si>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</si>
  <si>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</si>
  <si>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</si>
  <si>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</si>
  <si>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</si>
  <si>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</si>
  <si>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</si>
  <si>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</si>
  <si>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</si>
  <si>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</si>
  <si>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</si>
  <si>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</si>
  <si>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</si>
  <si>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</si>
  <si>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</si>
  <si>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</si>
  <si>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</si>
  <si>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</si>
  <si>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</si>
  <si>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</si>
  <si>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</si>
  <si>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</si>
  <si>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</si>
  <si>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</si>
  <si>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</si>
  <si>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</si>
  <si>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</si>
  <si>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</si>
  <si>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</si>
  <si>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</si>
  <si>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</si>
  <si>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</si>
  <si>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</si>
  <si>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</si>
  <si>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</si>
  <si>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</si>
  <si>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</si>
  <si>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</si>
  <si>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</si>
  <si>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</si>
  <si>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</si>
  <si>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</si>
  <si>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</si>
  <si>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</si>
  <si>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</si>
  <si>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</si>
  <si>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</si>
  <si>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</si>
  <si>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</si>
  <si>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</si>
  <si>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</si>
  <si>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</si>
  <si>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</si>
  <si>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</si>
  <si>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</si>
  <si>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</si>
  <si>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</si>
  <si>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</si>
  <si>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</si>
  <si>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</si>
  <si>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</si>
  <si>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</si>
  <si>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</si>
  <si>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</si>
  <si>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</si>
  <si>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</si>
  <si>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</si>
  <si>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</si>
  <si>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</si>
  <si>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</si>
  <si>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</si>
  <si>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</si>
  <si>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</si>
  <si>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</si>
  <si>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</si>
  <si>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</si>
  <si>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</si>
  <si>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</si>
  <si>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</si>
  <si>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</si>
  <si>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</si>
  <si>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</si>
  <si>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</si>
  <si>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</si>
  <si>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</si>
  <si>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</si>
  <si>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</si>
  <si>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</si>
  <si>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</si>
  <si>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</si>
  <si>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</si>
  <si>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</si>
  <si>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</si>
  <si>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</si>
  <si>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</si>
  <si>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</si>
  <si>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</si>
  <si>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</si>
  <si>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</si>
  <si>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</si>
  <si>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</si>
  <si>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</si>
  <si>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</si>
  <si>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</si>
  <si>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</si>
  <si>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</si>
  <si>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</si>
  <si>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</si>
  <si>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</si>
  <si>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</si>
  <si>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</si>
  <si>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</si>
  <si>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</si>
  <si>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</si>
  <si>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</si>
  <si>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</si>
  <si>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</si>
  <si>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</si>
  <si>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</si>
  <si>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</si>
  <si>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</si>
  <si>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</si>
  <si>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</si>
  <si>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</si>
  <si>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</si>
  <si>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</si>
  <si>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</si>
  <si>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</si>
  <si>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</si>
  <si>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</si>
  <si>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</si>
  <si>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</si>
  <si>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</si>
  <si>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</si>
  <si>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</si>
  <si>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</si>
  <si>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</si>
  <si>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</si>
  <si>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</si>
  <si>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</si>
  <si>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</si>
  <si>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</si>
  <si>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</si>
  <si>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</si>
  <si>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</si>
  <si>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</si>
  <si>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</si>
  <si>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</si>
  <si>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</si>
  <si>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</si>
  <si>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</si>
  <si>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</si>
  <si>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</si>
  <si>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</si>
  <si>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</si>
  <si>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</si>
  <si>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</si>
  <si>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</si>
  <si>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</si>
  <si>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</si>
  <si>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</si>
  <si>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</si>
  <si>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</si>
  <si>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</si>
  <si>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</si>
  <si>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</si>
  <si>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</si>
  <si>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</si>
  <si>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</si>
  <si>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</si>
  <si>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</si>
  <si>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</si>
  <si>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</si>
  <si>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</si>
  <si>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</si>
  <si>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</si>
  <si>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</si>
  <si>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</si>
  <si>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</si>
  <si>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</si>
  <si>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</si>
  <si>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</si>
  <si>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</si>
  <si>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</si>
  <si>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</si>
  <si>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</si>
  <si>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</si>
  <si>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</si>
  <si>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</si>
  <si>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</si>
  <si>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</si>
  <si>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</si>
  <si>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</si>
  <si>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</si>
  <si>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</si>
  <si>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</si>
  <si>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</si>
  <si>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</si>
  <si>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</si>
  <si>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</si>
  <si>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</si>
  <si>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</si>
  <si>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</si>
  <si>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</si>
  <si>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</si>
  <si>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</si>
  <si>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</si>
  <si>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</si>
  <si>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</si>
  <si>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</si>
  <si>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</si>
  <si>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</si>
  <si>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</si>
  <si>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</si>
  <si>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</si>
  <si>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</si>
  <si>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</si>
  <si>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</si>
  <si>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</si>
  <si>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</si>
  <si>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</si>
  <si>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</si>
  <si>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</si>
  <si>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</si>
  <si>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</si>
  <si>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</si>
  <si>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</si>
  <si>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</si>
  <si>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</si>
  <si>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</si>
  <si>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</si>
  <si>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</si>
  <si>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</si>
  <si>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</si>
  <si>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</si>
  <si>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</si>
  <si>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</si>
  <si>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</si>
  <si>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</si>
  <si>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</si>
  <si>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</si>
  <si>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</si>
  <si>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</si>
  <si>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</si>
  <si>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</si>
  <si>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</si>
  <si>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</si>
  <si>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</si>
  <si>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</si>
  <si>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</si>
  <si>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</si>
  <si>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</si>
  <si>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</si>
  <si>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</si>
  <si>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</si>
  <si>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</si>
  <si>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</si>
  <si>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</si>
  <si>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</si>
  <si>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</si>
  <si>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</si>
  <si>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</si>
  <si>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</si>
  <si>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</si>
  <si>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</si>
  <si>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</si>
  <si>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</si>
  <si>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</si>
  <si>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</si>
  <si>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</si>
  <si>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</si>
  <si>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</si>
  <si>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</si>
  <si>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</si>
  <si>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</si>
  <si>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</si>
  <si>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</si>
  <si>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</si>
  <si>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</si>
  <si>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</si>
  <si>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</si>
  <si>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</si>
  <si>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</si>
  <si>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</si>
  <si>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</si>
  <si>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</si>
  <si>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</si>
  <si>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</si>
  <si>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</si>
  <si>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</si>
  <si>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</si>
  <si>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</si>
  <si>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</si>
  <si>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</si>
  <si>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</si>
  <si>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</si>
  <si>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</si>
  <si>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</si>
  <si>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</si>
  <si>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</si>
  <si>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</si>
  <si>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</si>
  <si>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</si>
  <si>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</si>
  <si>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</si>
  <si>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</si>
  <si>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</si>
  <si>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</si>
  <si>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</si>
  <si>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</si>
  <si>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</si>
  <si>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</si>
  <si>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</si>
  <si>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</si>
  <si>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</si>
  <si>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</si>
  <si>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</si>
  <si>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</si>
  <si>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</si>
  <si>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</si>
  <si>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</si>
  <si>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</si>
  <si>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</si>
  <si>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</si>
  <si>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</si>
  <si>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</si>
  <si>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</si>
  <si>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</si>
  <si>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</si>
  <si>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</si>
  <si>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</si>
  <si>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</si>
  <si>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</si>
  <si>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</si>
  <si>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</si>
  <si>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</si>
  <si>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</si>
  <si>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</si>
  <si>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</si>
  <si>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</si>
  <si>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</si>
  <si>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</si>
  <si>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</si>
  <si>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</si>
  <si>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</si>
  <si>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</si>
  <si>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</si>
  <si>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</si>
  <si>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</si>
  <si>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</si>
  <si>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</si>
  <si>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</si>
  <si>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</si>
  <si>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</si>
  <si>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</si>
  <si>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</si>
  <si>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</si>
  <si>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</si>
  <si>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</si>
  <si>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</si>
  <si>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</si>
  <si>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</si>
  <si>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</si>
  <si>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</si>
  <si>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</si>
  <si>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</si>
  <si>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</si>
  <si>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</si>
  <si>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</si>
  <si>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</si>
  <si>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</si>
  <si>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</si>
  <si>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</si>
  <si>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</si>
  <si>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</si>
  <si>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</si>
  <si>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</si>
  <si>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</si>
  <si>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</si>
  <si>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</si>
  <si>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</si>
  <si>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</si>
  <si>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</si>
  <si>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</si>
  <si>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</si>
  <si>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</si>
  <si>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</si>
  <si>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</si>
  <si>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</si>
  <si>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</si>
  <si>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</si>
  <si>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</si>
  <si>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</si>
  <si>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</si>
  <si>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</si>
  <si>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</si>
  <si>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</si>
  <si>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</si>
  <si>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</si>
  <si>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</si>
  <si>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</si>
  <si>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</si>
  <si>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</si>
  <si>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</si>
  <si>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</si>
  <si>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</si>
  <si>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</si>
  <si>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</si>
  <si>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</si>
  <si>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</si>
  <si>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</si>
  <si>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</si>
  <si>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</si>
  <si>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</si>
  <si>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</si>
  <si>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</si>
  <si>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</si>
  <si>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</si>
  <si>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</si>
  <si>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</si>
  <si>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</si>
  <si>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</si>
  <si>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</si>
  <si>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</si>
  <si>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</si>
  <si>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</si>
  <si>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</si>
  <si>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</si>
  <si>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</si>
  <si>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</si>
  <si>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</si>
  <si>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</si>
  <si>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</si>
  <si>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</si>
  <si>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</si>
  <si>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</si>
  <si>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</si>
  <si>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</si>
  <si>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</si>
  <si>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</si>
  <si>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</si>
  <si>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</si>
  <si>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</si>
  <si>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</si>
  <si>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</si>
  <si>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</si>
  <si>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</si>
  <si>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</si>
  <si>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</si>
  <si>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</si>
  <si>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</si>
  <si>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</si>
  <si>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</si>
  <si>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</si>
  <si>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</si>
  <si>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</si>
  <si>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</si>
  <si>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</si>
  <si>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</si>
  <si>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</si>
  <si>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</si>
  <si>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</si>
  <si>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</si>
  <si>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</si>
  <si>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</si>
  <si>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</si>
  <si>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</si>
  <si>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</si>
  <si>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</si>
  <si>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</si>
  <si>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</si>
  <si>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</si>
  <si>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</si>
  <si>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</si>
  <si>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</si>
  <si>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</si>
  <si>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</si>
  <si>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</si>
  <si>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</si>
  <si>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</si>
  <si>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</si>
  <si>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</si>
  <si>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</si>
  <si>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</si>
  <si>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</si>
  <si>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</si>
  <si>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</si>
  <si>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</si>
  <si>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</si>
  <si>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</si>
  <si>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</si>
  <si>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</si>
  <si>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</si>
  <si>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</si>
  <si>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</si>
  <si>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</si>
  <si>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</si>
  <si>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</si>
  <si>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</si>
  <si>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</si>
  <si>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</si>
  <si>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</si>
  <si>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</si>
  <si>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</si>
  <si>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</si>
  <si>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</si>
  <si>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</si>
  <si>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</si>
  <si>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</si>
  <si>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</si>
  <si>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</si>
  <si>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</si>
  <si>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</si>
  <si>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</si>
  <si>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</si>
  <si>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</si>
  <si>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</si>
  <si>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</si>
  <si>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</si>
  <si>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</si>
  <si>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</si>
  <si>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</si>
  <si>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</si>
  <si>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</si>
  <si>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</si>
  <si>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</si>
  <si>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</si>
  <si>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</si>
  <si>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</si>
  <si>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</si>
  <si>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</si>
  <si>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</si>
  <si>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</si>
  <si>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</si>
  <si>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</si>
  <si>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</si>
  <si>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</si>
  <si>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</si>
  <si>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</si>
  <si>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</si>
  <si>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</si>
  <si>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</si>
  <si>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</si>
  <si>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</si>
  <si>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</si>
  <si>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</si>
  <si>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</si>
  <si>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</si>
  <si>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</si>
  <si>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</si>
  <si>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</si>
  <si>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</si>
  <si>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</si>
  <si>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</si>
  <si>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</si>
  <si>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</si>
  <si>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</si>
  <si>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</si>
  <si>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</si>
  <si>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</si>
  <si>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</si>
  <si>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</si>
  <si>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</si>
  <si>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</si>
  <si>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</si>
  <si>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</si>
  <si>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</si>
  <si>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</si>
  <si>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</si>
  <si>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</si>
  <si>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</si>
  <si>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</si>
  <si>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</si>
  <si>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</si>
  <si>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</si>
  <si>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</si>
  <si>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</si>
  <si>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</si>
  <si>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</si>
  <si>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</si>
  <si>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</si>
  <si>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</si>
  <si>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</si>
  <si>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</si>
  <si>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</si>
  <si>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</si>
  <si>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</si>
  <si>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</si>
  <si>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</si>
  <si>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</si>
  <si>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</si>
  <si>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</si>
  <si>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</si>
  <si>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</si>
  <si>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</si>
  <si>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</si>
  <si>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</si>
  <si>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</si>
  <si>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</si>
  <si>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</si>
  <si>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</si>
  <si>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</si>
  <si>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</si>
  <si>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</si>
  <si>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</si>
  <si>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</si>
  <si>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</si>
  <si>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</si>
  <si>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</si>
  <si>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</si>
  <si>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</si>
  <si>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</si>
  <si>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</si>
  <si>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</si>
  <si>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</si>
  <si>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</si>
  <si>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</si>
  <si>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</si>
  <si>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</si>
  <si>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</si>
  <si>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</si>
  <si>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</si>
  <si>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</si>
  <si>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</si>
  <si>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</si>
  <si>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</si>
  <si>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</si>
  <si>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</si>
  <si>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</si>
  <si>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</si>
  <si>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</si>
  <si>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</si>
  <si>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</si>
  <si>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</si>
  <si>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</si>
  <si>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</si>
  <si>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</si>
  <si>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</si>
  <si>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</si>
  <si>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</si>
  <si>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</si>
  <si>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</si>
  <si>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</si>
  <si>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</si>
  <si>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</si>
  <si>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</si>
  <si>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</si>
  <si>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</si>
  <si>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</si>
  <si>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</si>
  <si>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</si>
  <si>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</si>
  <si>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</si>
  <si>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</si>
  <si>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</si>
  <si>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</si>
  <si>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</si>
  <si>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</si>
  <si>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</si>
  <si>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</si>
  <si>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</si>
  <si>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</si>
  <si>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</si>
  <si>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</si>
  <si>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</si>
  <si>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</si>
  <si>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</si>
  <si>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</si>
  <si>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</si>
  <si>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</si>
  <si>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</si>
  <si>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</si>
  <si>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</si>
  <si>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</si>
  <si>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</si>
  <si>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</si>
  <si>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</si>
  <si>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</si>
  <si>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</si>
  <si>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</si>
  <si>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</si>
  <si>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</si>
  <si>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</si>
  <si>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</si>
  <si>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</si>
  <si>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</si>
  <si>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</si>
  <si>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</si>
  <si>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</si>
  <si>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</si>
  <si>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</si>
  <si>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</si>
  <si>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</si>
  <si>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</si>
  <si>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</si>
  <si>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</si>
  <si>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</si>
  <si>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</si>
  <si>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</si>
  <si>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</si>
  <si>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</si>
  <si>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</si>
  <si>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</si>
  <si>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</si>
  <si>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</si>
  <si>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</si>
  <si>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</si>
  <si>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</si>
  <si>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</si>
  <si>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</si>
  <si>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</si>
  <si>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</si>
  <si>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</si>
  <si>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</si>
  <si>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</si>
  <si>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</si>
  <si>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</si>
  <si>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</si>
  <si>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</si>
  <si>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</si>
  <si>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</si>
  <si>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</si>
  <si>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</si>
  <si>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</si>
  <si>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</si>
  <si>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</si>
  <si>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</si>
  <si>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</si>
  <si>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</si>
  <si>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</si>
  <si>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</si>
  <si>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</si>
  <si>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</si>
  <si>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</si>
  <si>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</si>
  <si>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</si>
  <si>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</si>
  <si>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</si>
  <si>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</si>
  <si>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</si>
  <si>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</si>
  <si>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</si>
  <si>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</si>
  <si>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</si>
  <si>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</si>
  <si>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</si>
  <si>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</si>
  <si>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</si>
  <si>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</si>
  <si>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</si>
  <si>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</si>
  <si>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</si>
  <si>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</si>
  <si>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</si>
  <si>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</si>
  <si>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</si>
  <si>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</si>
  <si>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</si>
  <si>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</si>
  <si>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</si>
  <si>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</si>
  <si>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</si>
  <si>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</si>
  <si>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</si>
  <si>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</si>
  <si>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</si>
  <si>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</si>
  <si>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</si>
  <si>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</si>
  <si>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</si>
  <si>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</si>
  <si>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</si>
  <si>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</si>
  <si>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</si>
  <si>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</si>
  <si>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</si>
  <si>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</si>
  <si>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</si>
  <si>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</si>
  <si>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</si>
  <si>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</si>
  <si>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</si>
  <si>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</si>
  <si>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</si>
  <si>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</si>
  <si>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</si>
  <si>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</si>
  <si>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</si>
  <si>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</si>
  <si>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</si>
  <si>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</si>
  <si>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</si>
  <si>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</si>
  <si>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</si>
  <si>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</si>
  <si>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</si>
  <si>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</si>
  <si>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</si>
  <si>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</si>
  <si>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</si>
  <si>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</si>
  <si>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</si>
  <si>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</si>
  <si>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</si>
  <si>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</si>
  <si>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</si>
  <si>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</si>
  <si>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</si>
  <si>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</si>
  <si>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</si>
  <si>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</si>
  <si>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</si>
  <si>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</si>
  <si>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</si>
  <si>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</si>
  <si>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</si>
  <si>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</si>
  <si>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</si>
  <si>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</si>
  <si>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</si>
  <si>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</si>
  <si>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</si>
  <si>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</si>
  <si>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</si>
  <si>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</si>
  <si>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</si>
  <si>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</si>
  <si>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</si>
  <si>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</si>
  <si>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</si>
  <si>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</si>
  <si>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</si>
  <si>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</si>
  <si>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</si>
  <si>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</si>
  <si>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</si>
  <si>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</si>
  <si>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</si>
  <si>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</si>
  <si>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</si>
  <si>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</si>
  <si>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</si>
  <si>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</si>
  <si>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</si>
  <si>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</si>
  <si>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</si>
  <si>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</si>
  <si>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</si>
  <si>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</si>
  <si>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</si>
  <si>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</si>
  <si>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</si>
  <si>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</si>
  <si>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</si>
  <si>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</si>
  <si>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</si>
  <si>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</si>
  <si>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</si>
  <si>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</si>
  <si>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</si>
  <si>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</si>
  <si>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</si>
  <si>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</si>
  <si>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</si>
  <si>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</si>
  <si>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</si>
  <si>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</si>
  <si>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</si>
  <si>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</si>
  <si>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</si>
  <si>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</si>
  <si>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</si>
  <si>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</si>
  <si>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</si>
  <si>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</si>
  <si>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</si>
  <si>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</si>
  <si>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</si>
  <si>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</si>
  <si>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</si>
  <si>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</si>
  <si>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</si>
  <si>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</si>
  <si>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</si>
  <si>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</si>
  <si>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</si>
  <si>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</si>
  <si>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</si>
  <si>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</si>
  <si>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</si>
  <si>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</si>
  <si>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</si>
  <si>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</si>
  <si>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</si>
  <si>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</si>
  <si>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</si>
  <si>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</si>
  <si>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</si>
  <si>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</si>
  <si>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</si>
  <si>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</si>
  <si>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</si>
  <si>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</si>
  <si>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</si>
  <si>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</si>
  <si>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</si>
  <si>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</si>
  <si>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</si>
  <si>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</si>
  <si>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</si>
  <si>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</si>
  <si>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</si>
  <si>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</si>
  <si>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</si>
  <si>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</si>
  <si>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</si>
  <si>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</si>
  <si>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</si>
  <si>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</si>
  <si>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</si>
  <si>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</si>
  <si>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</si>
  <si>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</si>
  <si>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</si>
  <si>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</si>
  <si>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</si>
  <si>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</si>
  <si>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</si>
  <si>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</si>
  <si>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</si>
  <si>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</si>
  <si>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</si>
  <si>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</si>
  <si>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</si>
  <si>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</si>
  <si>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</si>
  <si>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</si>
  <si>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</si>
  <si>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</si>
  <si>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</si>
  <si>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</si>
  <si>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</si>
  <si>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</si>
  <si>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</si>
  <si>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</si>
  <si>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</si>
  <si>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</si>
  <si>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</si>
  <si>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</si>
  <si>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</si>
  <si>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</si>
  <si>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</si>
  <si>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</si>
  <si>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</si>
  <si>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</si>
  <si>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</si>
  <si>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</si>
  <si>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</si>
  <si>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</si>
  <si>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</si>
  <si>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</si>
  <si>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</si>
  <si>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</si>
  <si>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</si>
  <si>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</si>
  <si>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</si>
  <si>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</si>
  <si>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</si>
  <si>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</si>
  <si>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</si>
  <si>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</si>
  <si>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</si>
  <si>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</si>
  <si>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</si>
  <si>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</si>
  <si>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</si>
  <si>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</si>
  <si>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</si>
  <si>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</si>
  <si>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</si>
  <si>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</si>
  <si>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</si>
  <si>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</si>
  <si>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</si>
  <si>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</si>
  <si>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</si>
  <si>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</si>
  <si>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</si>
  <si>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</si>
  <si>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</si>
  <si>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</si>
  <si>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</si>
  <si>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</si>
  <si>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</si>
  <si>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</si>
  <si>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</si>
  <si>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</si>
  <si>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</si>
  <si>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</si>
  <si>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</si>
  <si>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</si>
  <si>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</si>
  <si>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</si>
  <si>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</si>
  <si>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</si>
  <si>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</si>
  <si>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</si>
  <si>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</si>
  <si>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</si>
  <si>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</si>
  <si>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</si>
  <si>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</si>
  <si>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</si>
  <si>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</si>
  <si>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</si>
  <si>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</si>
  <si>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</si>
  <si>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</si>
  <si>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</si>
  <si>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</si>
  <si>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</si>
  <si>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</si>
  <si>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</si>
  <si>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</si>
  <si>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</si>
  <si>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</si>
  <si>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</si>
  <si>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</si>
  <si>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</si>
  <si>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</si>
  <si>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</si>
  <si>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</si>
  <si>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</si>
  <si>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</si>
  <si>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</si>
  <si>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</si>
  <si>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</si>
  <si>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</si>
  <si>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</si>
  <si>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</si>
  <si>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</si>
  <si>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</si>
  <si>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</si>
  <si>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</si>
  <si>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</si>
  <si>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</si>
  <si>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</si>
  <si>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</si>
  <si>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</si>
  <si>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</si>
  <si>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</si>
  <si>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</si>
  <si>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</si>
  <si>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</si>
  <si>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</si>
  <si>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</si>
  <si>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</si>
  <si>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</si>
  <si>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</si>
  <si>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</si>
  <si>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</si>
  <si>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</si>
  <si>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</si>
  <si>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</si>
  <si>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</si>
  <si>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</si>
  <si>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</si>
  <si>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</si>
  <si>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</si>
  <si>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</si>
  <si>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</si>
  <si>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</si>
  <si>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</si>
  <si>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</si>
  <si>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</si>
  <si>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</si>
  <si>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</si>
  <si>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</si>
  <si>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</si>
  <si>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</si>
  <si>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</si>
  <si>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</si>
  <si>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</si>
  <si>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</si>
  <si>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</si>
  <si>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</si>
  <si>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</si>
  <si>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</si>
  <si>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</si>
  <si>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</si>
  <si>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</si>
  <si>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</si>
  <si>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</si>
  <si>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</si>
  <si>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</si>
  <si>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</si>
  <si>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</si>
  <si>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</si>
  <si>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</si>
  <si>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</si>
  <si>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</si>
  <si>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</si>
  <si>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</si>
  <si>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</si>
  <si>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</si>
  <si>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</si>
  <si>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</si>
  <si>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</si>
  <si>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</si>
  <si>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</si>
  <si>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</si>
  <si>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</si>
  <si>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</si>
  <si>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</si>
  <si>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</si>
  <si>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</si>
  <si>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</si>
  <si>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</si>
  <si>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</si>
  <si>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</si>
  <si>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</si>
  <si>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</si>
  <si>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</si>
  <si>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</si>
  <si>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</si>
  <si>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</si>
  <si>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</si>
  <si>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</si>
  <si>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</si>
  <si>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</si>
  <si>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</si>
  <si>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</si>
  <si>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</si>
  <si>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</si>
  <si>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</si>
  <si>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</si>
  <si>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</si>
  <si>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</si>
  <si>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</si>
  <si>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</si>
  <si>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</si>
  <si>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</si>
  <si>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</si>
  <si>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</si>
  <si>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</si>
  <si>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</si>
  <si>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</si>
  <si>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</si>
  <si>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</si>
  <si>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</si>
  <si>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</si>
  <si>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</si>
  <si>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</si>
  <si>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</si>
  <si>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</si>
  <si>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</si>
  <si>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</si>
  <si>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</si>
  <si>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</si>
  <si>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</si>
  <si>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</si>
  <si>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</si>
  <si>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</si>
  <si>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</si>
  <si>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</si>
  <si>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</si>
  <si>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</si>
  <si>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</si>
  <si>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</si>
  <si>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</si>
  <si>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</si>
  <si>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</si>
  <si>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</si>
  <si>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</si>
  <si>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</si>
  <si>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</si>
  <si>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</si>
  <si>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</si>
  <si>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</si>
  <si>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</si>
  <si>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</si>
  <si>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</si>
  <si>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</si>
  <si>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</si>
  <si>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</si>
  <si>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</si>
  <si>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</si>
  <si>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</si>
  <si>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</si>
  <si>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</si>
  <si>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</si>
  <si>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</si>
  <si>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</si>
  <si>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</si>
  <si>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</si>
  <si>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</si>
  <si>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</si>
  <si>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</si>
  <si>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</si>
  <si>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</si>
  <si>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</si>
  <si>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</si>
  <si>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</si>
  <si>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</si>
  <si>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</si>
  <si>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</si>
  <si>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</si>
  <si>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</si>
  <si>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</si>
  <si>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</si>
  <si>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</si>
  <si>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</si>
  <si>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</si>
  <si>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</si>
  <si>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</si>
  <si>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</si>
  <si>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</si>
  <si>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</si>
  <si>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</si>
  <si>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</si>
  <si>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</si>
  <si>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</si>
  <si>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</si>
  <si>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</si>
  <si>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</si>
  <si>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</si>
  <si>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</si>
  <si>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</si>
  <si>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</si>
  <si>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</si>
  <si>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</si>
  <si>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</si>
  <si>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</si>
  <si>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</si>
  <si>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</si>
  <si>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</si>
  <si>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</si>
  <si>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</si>
  <si>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</si>
  <si>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</si>
  <si>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</si>
  <si>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</si>
  <si>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</si>
  <si>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</si>
  <si>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</si>
  <si>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</si>
  <si>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</si>
  <si>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</si>
  <si>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</si>
  <si>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</si>
  <si>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</si>
  <si>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</si>
  <si>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</si>
  <si>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</si>
  <si>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</si>
  <si>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</si>
  <si>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</si>
  <si>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</si>
  <si>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</si>
  <si>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</si>
  <si>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</si>
  <si>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</si>
  <si>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</si>
  <si>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</si>
  <si>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</si>
  <si>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</si>
  <si>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</si>
  <si>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</si>
  <si>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</si>
  <si>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</si>
  <si>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</si>
  <si>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</si>
  <si>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</si>
  <si>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</si>
  <si>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</si>
  <si>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</si>
  <si>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</si>
  <si>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</si>
  <si>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</si>
  <si>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</si>
  <si>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</si>
  <si>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</si>
  <si>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</si>
  <si>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</si>
  <si>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</si>
  <si>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</si>
  <si>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</si>
  <si>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</si>
  <si>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</si>
  <si>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</si>
  <si>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</si>
  <si>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</si>
  <si>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</si>
  <si>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</si>
  <si>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</si>
  <si>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</si>
  <si>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</si>
  <si>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</si>
  <si>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</si>
  <si>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</si>
  <si>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</si>
  <si>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</si>
  <si>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</si>
  <si>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</si>
  <si>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</si>
  <si>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</si>
  <si>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</si>
  <si>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</si>
  <si>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</si>
  <si>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</si>
  <si>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</si>
  <si>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</si>
  <si>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</si>
  <si>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</si>
  <si>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</si>
  <si>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</si>
  <si>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</si>
  <si>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</si>
  <si>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</si>
  <si>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</si>
  <si>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</si>
  <si>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</si>
  <si>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</si>
  <si>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</si>
  <si>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</si>
  <si>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</si>
  <si>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</si>
  <si>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</si>
  <si>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</si>
  <si>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</si>
  <si>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</si>
  <si>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</si>
  <si>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</si>
  <si>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</si>
  <si>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</si>
  <si>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</si>
  <si>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</si>
  <si>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</si>
  <si>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</si>
  <si>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</si>
  <si>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</si>
  <si>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</si>
  <si>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</si>
  <si>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</si>
  <si>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</si>
  <si>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</si>
  <si>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</si>
  <si>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</si>
  <si>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</si>
  <si>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</si>
  <si>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</si>
  <si>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</si>
  <si>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</si>
  <si>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</si>
  <si>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</si>
  <si>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</si>
  <si>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</si>
  <si>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</si>
  <si>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</si>
  <si>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</si>
  <si>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</si>
  <si>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</si>
  <si>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</si>
  <si>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</si>
  <si>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</si>
  <si>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</si>
  <si>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</si>
  <si>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</si>
  <si>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</si>
  <si>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</si>
  <si>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</si>
  <si>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</si>
  <si>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</si>
  <si>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</si>
  <si>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</si>
  <si>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</si>
  <si>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</si>
  <si>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</si>
  <si>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</si>
  <si>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</si>
  <si>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</si>
  <si>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</si>
  <si>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</si>
  <si>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</si>
  <si>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</si>
  <si>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</si>
  <si>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</si>
  <si>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</si>
  <si>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</si>
  <si>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</si>
  <si>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</si>
  <si>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</si>
  <si>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</si>
  <si>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</si>
  <si>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</si>
  <si>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</si>
  <si>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</si>
  <si>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</si>
  <si>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</si>
  <si>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</si>
  <si>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</si>
  <si>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</si>
  <si>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</si>
  <si>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</si>
  <si>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</si>
  <si>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</si>
  <si>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</si>
  <si>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</si>
  <si>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</si>
  <si>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</si>
  <si>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</si>
  <si>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</si>
  <si>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</si>
  <si>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</si>
  <si>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</si>
  <si>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</si>
  <si>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</si>
  <si>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</si>
  <si>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</si>
  <si>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</si>
  <si>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</si>
  <si>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</si>
  <si>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</si>
  <si>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</si>
  <si>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</si>
  <si>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</si>
  <si>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</si>
  <si>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</si>
  <si>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</si>
  <si>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</si>
  <si>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</si>
  <si>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</si>
  <si>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</si>
  <si>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</si>
  <si>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</si>
  <si>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</si>
  <si>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</si>
  <si>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</si>
  <si>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</si>
  <si>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</si>
  <si>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</si>
  <si>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</si>
  <si>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</si>
  <si>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</si>
  <si>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</si>
  <si>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</si>
  <si>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</si>
  <si>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</si>
  <si>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</si>
  <si>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</si>
  <si>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</si>
  <si>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</si>
  <si>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</si>
  <si>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</si>
  <si>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</si>
  <si>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</si>
  <si>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</si>
  <si>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</si>
  <si>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</si>
  <si>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</si>
  <si>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</si>
  <si>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</si>
  <si>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</si>
  <si>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</si>
  <si>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</si>
  <si>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</si>
  <si>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</si>
  <si>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</si>
  <si>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</si>
  <si>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</si>
  <si>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</si>
  <si>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</si>
  <si>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</si>
  <si>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</si>
  <si>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</si>
  <si>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</si>
  <si>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</si>
  <si>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</si>
  <si>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</si>
  <si>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</si>
  <si>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</si>
  <si>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</si>
  <si>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</si>
  <si>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</si>
  <si>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</si>
  <si>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</si>
  <si>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</si>
  <si>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</si>
  <si>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</si>
  <si>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</si>
  <si>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</si>
  <si>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</si>
  <si>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</si>
  <si>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</si>
  <si>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</si>
  <si>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</si>
  <si>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</si>
  <si>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</si>
  <si>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</si>
  <si>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</si>
  <si>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</si>
  <si>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</si>
  <si>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</si>
  <si>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</si>
  <si>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</si>
  <si>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</si>
  <si>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</si>
  <si>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</si>
  <si>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</si>
  <si>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</si>
  <si>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</si>
  <si>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</si>
  <si>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</si>
  <si>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</si>
  <si>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</si>
  <si>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</si>
  <si>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</si>
  <si>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</si>
  <si>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</si>
  <si>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</si>
  <si>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</si>
  <si>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</si>
  <si>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</si>
  <si>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</si>
  <si>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</si>
  <si>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</si>
  <si>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</si>
  <si>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</si>
  <si>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</si>
  <si>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</si>
  <si>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</si>
  <si>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</si>
  <si>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</si>
  <si>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</si>
  <si>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</si>
  <si>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</si>
  <si>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</si>
  <si>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</si>
  <si>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</si>
  <si>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</si>
  <si>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</si>
  <si>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</si>
  <si>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</si>
  <si>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</si>
  <si>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</si>
  <si>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</si>
  <si>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</si>
  <si>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</si>
  <si>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</si>
  <si>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</si>
  <si>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</si>
  <si>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</si>
  <si>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</si>
  <si>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</si>
  <si>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</si>
  <si>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</si>
  <si>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</si>
  <si>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</si>
  <si>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</si>
  <si>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</si>
  <si>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</si>
  <si>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</si>
  <si>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</si>
  <si>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</si>
  <si>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</si>
  <si>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</si>
  <si>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</si>
  <si>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</si>
  <si>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</si>
  <si>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</si>
  <si>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</si>
  <si>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</si>
  <si>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</si>
  <si>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</si>
  <si>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</si>
  <si>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</si>
  <si>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</si>
  <si>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</si>
  <si>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</si>
  <si>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</si>
  <si>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</si>
  <si>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</si>
  <si>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</si>
  <si>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</si>
  <si>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</si>
  <si>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</si>
  <si>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</si>
  <si>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</si>
  <si>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</si>
  <si>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</si>
  <si>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</si>
  <si>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</si>
  <si>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</si>
  <si>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</si>
  <si>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</si>
  <si>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</si>
  <si>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</si>
  <si>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</si>
  <si>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</si>
  <si>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</si>
  <si>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</si>
  <si>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</si>
  <si>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</si>
  <si>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</si>
  <si>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</si>
  <si>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</si>
  <si>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</si>
  <si>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</si>
  <si>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</si>
  <si>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</si>
  <si>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</si>
  <si>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</si>
  <si>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</si>
  <si>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</si>
  <si>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</si>
  <si>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</si>
  <si>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</si>
  <si>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</si>
  <si>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</si>
  <si>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</si>
  <si>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</si>
  <si>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</si>
  <si>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</si>
  <si>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</si>
  <si>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</si>
  <si>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</si>
  <si>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</si>
  <si>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</si>
  <si>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</si>
  <si>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</si>
  <si>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</si>
  <si>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</si>
  <si>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</si>
  <si>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</si>
  <si>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</si>
  <si>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</si>
  <si>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</si>
  <si>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</si>
  <si>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</si>
  <si>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</si>
  <si>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</si>
  <si>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</si>
  <si>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</si>
  <si>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</si>
  <si>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</si>
  <si>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</si>
  <si>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</si>
  <si>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</si>
  <si>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</si>
  <si>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</si>
  <si>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</si>
  <si>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</si>
  <si>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</si>
  <si>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</si>
  <si>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</si>
  <si>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</si>
  <si>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</si>
  <si>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</si>
  <si>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</si>
  <si>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</si>
  <si>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</si>
  <si>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</si>
  <si>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</si>
  <si>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</si>
  <si>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</si>
  <si>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</si>
  <si>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</si>
  <si>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</si>
  <si>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</si>
  <si>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</si>
  <si>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</si>
  <si>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</si>
  <si>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</si>
  <si>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</si>
  <si>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</si>
  <si>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</si>
  <si>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</si>
  <si>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</si>
  <si>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</si>
  <si>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</si>
  <si>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</si>
  <si>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</si>
  <si>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</si>
  <si>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</si>
  <si>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</si>
  <si>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</si>
  <si>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</si>
  <si>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</si>
  <si>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</si>
  <si>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</si>
  <si>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</si>
  <si>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</si>
  <si>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</si>
  <si>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</si>
  <si>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</si>
  <si>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</si>
  <si>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</si>
  <si>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</si>
  <si>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</si>
  <si>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</si>
  <si>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</si>
  <si>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</si>
  <si>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</si>
  <si>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</si>
  <si>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</si>
  <si>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</si>
  <si>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</si>
  <si>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</si>
  <si>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</si>
  <si>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</si>
  <si>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</si>
  <si>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</si>
  <si>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</si>
  <si>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</si>
  <si>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</si>
  <si>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</si>
  <si>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</si>
  <si>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</si>
  <si>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</si>
  <si>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</si>
  <si>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</si>
  <si>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</si>
  <si>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</si>
  <si>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</si>
  <si>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</si>
  <si>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</si>
  <si>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</si>
  <si>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</si>
  <si>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</si>
  <si>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</si>
  <si>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</si>
  <si>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</si>
  <si>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</si>
  <si>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</si>
  <si>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</si>
  <si>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</si>
  <si>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</si>
  <si>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</si>
  <si>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</si>
  <si>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</si>
  <si>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</si>
  <si>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</si>
  <si>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</si>
  <si>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</si>
  <si>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</si>
  <si>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</si>
  <si>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</si>
  <si>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</si>
  <si>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</si>
  <si>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</si>
  <si>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</si>
  <si>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</si>
  <si>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</si>
  <si>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</si>
  <si>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</si>
  <si>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</si>
  <si>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</si>
  <si>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</si>
  <si>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</si>
  <si>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</si>
  <si>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</si>
  <si>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</si>
  <si>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</si>
  <si>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</si>
  <si>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</si>
  <si>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</si>
  <si>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</si>
  <si>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</si>
  <si>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</si>
  <si>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</si>
  <si>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</si>
  <si>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</si>
  <si>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</si>
  <si>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</si>
  <si>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</si>
  <si>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</si>
  <si>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</si>
  <si>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</si>
  <si>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</si>
  <si>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</si>
  <si>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</si>
  <si>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</si>
  <si>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</si>
  <si>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</si>
  <si>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</si>
  <si>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</si>
  <si>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</si>
  <si>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</si>
  <si>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</si>
  <si>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</si>
  <si>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</si>
  <si>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</si>
  <si>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</si>
  <si>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</si>
  <si>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</si>
  <si>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</si>
  <si>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</si>
  <si>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</si>
  <si>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</si>
  <si>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</si>
  <si>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</si>
  <si>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</si>
  <si>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</si>
  <si>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</si>
  <si>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</si>
  <si>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</si>
  <si>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</si>
  <si>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</si>
  <si>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</si>
  <si>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</si>
  <si>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</si>
  <si>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</si>
  <si>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</si>
  <si>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</si>
  <si>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</si>
  <si>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</si>
  <si>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</si>
  <si>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</si>
  <si>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</si>
  <si>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</si>
  <si>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</si>
  <si>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</si>
  <si>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</si>
  <si>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</si>
  <si>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</si>
  <si>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</si>
  <si>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</si>
  <si>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</si>
  <si>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</si>
  <si>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</si>
  <si>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</si>
  <si>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</si>
  <si>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</si>
  <si>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</si>
  <si>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</si>
  <si>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</si>
  <si>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</si>
  <si>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</si>
  <si>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</si>
  <si>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</si>
  <si>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</si>
  <si>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</si>
  <si>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</si>
  <si>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</si>
  <si>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</si>
  <si>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</si>
  <si>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</si>
  <si>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</si>
  <si>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</si>
  <si>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</si>
  <si>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</si>
  <si>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</si>
  <si>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</si>
  <si>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</si>
  <si>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</si>
  <si>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</si>
  <si>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</si>
  <si>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</si>
  <si>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</si>
  <si>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</si>
  <si>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</si>
  <si>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</si>
  <si>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</si>
  <si>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</si>
  <si>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</si>
  <si>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</si>
  <si>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</si>
  <si>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</si>
  <si>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</si>
  <si>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</si>
  <si>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</si>
  <si>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</si>
  <si>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</si>
  <si>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</si>
  <si>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</si>
  <si>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</si>
  <si>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</si>
  <si>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</si>
  <si>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</si>
  <si>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</si>
  <si>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</si>
  <si>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</si>
  <si>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</si>
  <si>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</si>
  <si>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</si>
  <si>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</si>
  <si>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</si>
  <si>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</si>
  <si>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</si>
  <si>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</si>
  <si>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</si>
  <si>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</si>
  <si>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</si>
  <si>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</si>
  <si>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</si>
  <si>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</si>
  <si>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</si>
  <si>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</si>
  <si>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</si>
  <si>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</si>
  <si>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</si>
  <si>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</si>
  <si>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</si>
  <si>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</si>
  <si>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</si>
  <si>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</si>
  <si>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</si>
  <si>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</si>
  <si>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</si>
  <si>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</si>
  <si>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</si>
  <si>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</si>
  <si>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</si>
  <si>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</si>
  <si>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</si>
  <si>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</si>
  <si>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</si>
  <si>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</si>
  <si>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</si>
  <si>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</si>
  <si>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</si>
  <si>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</si>
  <si>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</si>
  <si>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</si>
  <si>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</si>
  <si>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</si>
  <si>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</si>
  <si>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</si>
  <si>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</si>
  <si>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</si>
  <si>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</si>
  <si>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</si>
  <si>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</si>
  <si>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</si>
  <si>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</si>
  <si>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</si>
  <si>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</si>
  <si>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</si>
  <si>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</si>
  <si>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</si>
  <si>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</si>
  <si>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</si>
  <si>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</si>
  <si>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</si>
  <si>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</si>
  <si>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</si>
  <si>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</si>
  <si>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</si>
  <si>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</si>
  <si>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</si>
  <si>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</si>
  <si>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</si>
  <si>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</si>
  <si>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</si>
  <si>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SEMILLEROS DE PAZ </t>
  </si>
  <si>
    <t xml:space="preserve">INSTITUTO COLOMBIANO DE BIENESTAR FAMILIAR </t>
  </si>
  <si>
    <t>7002432019</t>
  </si>
  <si>
    <t>Prestar los servicios hogares comunitarios de bienestar  de conformidad con las directrices lineamientos y parámetros establecidos por el ICBF en armonía con la política de estado para el desarrollo integral a la primera infancia de cero A SIEMPRE</t>
  </si>
  <si>
    <t>7003292018</t>
  </si>
  <si>
    <t>7001702018</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</si>
  <si>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de hogares comunitarios de bienestar FAMI </t>
  </si>
  <si>
    <t>7004072018</t>
  </si>
  <si>
    <t>Prestar los servicios Hogares Comunitarios de Bienestar familiar, de conformidad con las directrices, lineamientos y parámetros establecidos por el ICBF, en armonía con la política de estado para el desarrollo integral a la primera infancia de cero a siempre</t>
  </si>
  <si>
    <t>7001592018</t>
  </si>
  <si>
    <t>Prestar el servicio de atención a niños, niñas en el marco de la política de estados para el desarrollo integral a la primera infancia de cero a siempre de conformidad con las directrices lineamientos y parámetros establecidos por el ICBF para los servicios de hogares comunitarios de bienestar tradicional familiares</t>
  </si>
  <si>
    <t>7000712018</t>
  </si>
  <si>
    <t>Atender a la primera infancia en el marco de la estrategia de cero a siempre específicamente a los niños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</si>
  <si>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7002382017</t>
  </si>
  <si>
    <t>7005402016</t>
  </si>
  <si>
    <t>7005072016</t>
  </si>
  <si>
    <t>7003262016</t>
  </si>
  <si>
    <t>Atender a la primera infancia en el marco de la estrategia de cero a siempre específicamente a los niños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</si>
  <si>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UNION TEMPORAL  SEMILLAS DE AMOR 2</t>
  </si>
  <si>
    <t>FUNDACION PROSPERIDAD PARA TODOS SIN LIMITES</t>
  </si>
  <si>
    <t>ASOCIACION PARA LA PRODUCCION AUTOGESTIONARIA Y SOSTENIBLE DE SUCRE ASPPAS</t>
  </si>
  <si>
    <t>07</t>
  </si>
  <si>
    <t>092013</t>
  </si>
  <si>
    <t>0122016</t>
  </si>
  <si>
    <t>092018</t>
  </si>
  <si>
    <t>022000</t>
  </si>
  <si>
    <t>Potenciar el desarrollo integral de niñas y niños de primera infancia a través de los servicios de educación inicial en el marco de la atención integral, con estrategias pertinentes oportunas y de calidad para el goce efectivo de los derechos.</t>
  </si>
  <si>
    <t>Brindar atencion a niños y niñas  de  1 a 5 años de familias con vulnerabilidad economica, cultural, social,psicologica con carencia de afecto y dezplazdos, al igual que mujeres gestantes en period de lactancia  en condiciones de vulnerabilidad o pobreza extrema</t>
  </si>
  <si>
    <t>COORDINAR en el programa de DESARROLLO INTEGRAL A LA PRIMERA INFANCIA DE CERO A SIEMPRE   en los municipios del Carmen de Bolívar y Sincelejo Sucre</t>
  </si>
  <si>
    <t xml:space="preserve">Potenciar el desarrollo integral de niñas y niños de primera infancia a través de los servicios de educación inicial en el marco de la atención integral, con estrategias pertinentes oportunas y de calidad para el goce efectivo de los derechos.
</t>
  </si>
  <si>
    <t>MONICA DEL CRISTO BARRIOS GAZABON</t>
  </si>
  <si>
    <t>CRA 9A NO 15 -128 BITAR</t>
  </si>
  <si>
    <t>3006570187</t>
  </si>
  <si>
    <t>7001412020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</si>
  <si>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</si>
  <si>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CRA 9A NO 15 - 128</t>
  </si>
  <si>
    <t>mbgazabon@gmail.com</t>
  </si>
  <si>
    <t xml:space="preserve">OSCAR DAVID TAPIAS ROMERO </t>
  </si>
  <si>
    <t xml:space="preserve">CALLE 29F No 4B 13 URBANIZACIÓN BRISAS MARINAS </t>
  </si>
  <si>
    <t>3126370631</t>
  </si>
  <si>
    <t xml:space="preserve">funinsedes@gmail.com </t>
  </si>
  <si>
    <t xml:space="preserve">CALLE 29f No 4b 13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</si>
  <si>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</si>
  <si>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20217010001725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</si>
</sst>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zoomScale="70" zoomScaleNormal="7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6" t="str">
        <f>HYPERLINK("#Integrante_1!B20","IDENTIFICACIÓN DEL OFERENTE")</f>
        <v>IDENTIFICACIÓN DEL OFERENTE</v>
      </c>
      <c r="C8" s="48"/>
      <c r="D8" s="160"/>
      <c r="E8" s="209" t="str">
        <f>HYPERLINK("#Integrante_1!A109","CAPACIDAD RESIDUAL")</f>
        <v>CAPACIDAD RESIDUAL</v>
      </c>
      <c r="F8" s="210"/>
      <c r="G8" s="211"/>
      <c r="H8" s="187"/>
      <c r="I8" s="186" t="str">
        <f>HYPERLINK("#Integrante_1!N162","DISCAPACIDAD")</f>
        <v>DISCAPACIDAD</v>
      </c>
      <c r="J8" s="188"/>
      <c r="K8" s="186" t="str">
        <f>HYPERLINK("#Integrante_1!A188","TRAYECTORIA")</f>
        <v>TRAYECTORIA</v>
      </c>
      <c r="L8" s="36"/>
      <c r="M8" s="36"/>
      <c r="N8" s="36"/>
      <c r="O8" s="43"/>
    </row>
    <row r="9" spans="1:20" ht="30.75" customHeight="1" thickBot="1" x14ac:dyDescent="0.3">
      <c r="A9" s="42"/>
      <c r="B9" s="186" t="str">
        <f>HYPERLINK("#Integrante_1!I20","DATOS CONTRATO INVITACIÓN")</f>
        <v>DATOS CONTRATO INVITACIÓN</v>
      </c>
      <c r="C9" s="48"/>
      <c r="D9" s="48"/>
      <c r="E9" s="209" t="str">
        <f>HYPERLINK("#Integrante_1!A162","TALENTO HUMANO")</f>
        <v>TALENTO HUMANO</v>
      </c>
      <c r="F9" s="210"/>
      <c r="G9" s="211"/>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
      <c r="A10" s="42"/>
      <c r="B10" s="186" t="str">
        <f>HYPERLINK("#Integrante_1!B48","EXPERIENCIA TERRITORIAL")</f>
        <v>EXPERIENCIA TERRITORIAL</v>
      </c>
      <c r="C10" s="48"/>
      <c r="D10" s="48"/>
      <c r="E10" s="209" t="str">
        <f>HYPERLINK("#Integrante_1!F162","INFRAESTRUCTURA")</f>
        <v>INFRAESTRUCTURA</v>
      </c>
      <c r="F10" s="210"/>
      <c r="G10" s="211"/>
      <c r="H10" s="187"/>
      <c r="I10" s="186"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900660064</v>
      </c>
      <c r="C20" s="5"/>
      <c r="D20" s="74"/>
      <c r="E20" s="161" t="s">
        <v>2669</v>
      </c>
      <c r="F20" s="195" t="s">
        <v>2681</v>
      </c>
      <c r="G20" s="5"/>
      <c r="H20" s="212"/>
      <c r="I20" s="150" t="s">
        <v>453</v>
      </c>
      <c r="J20" s="151" t="s">
        <v>103</v>
      </c>
      <c r="K20" s="152">
        <v>1106402109</v>
      </c>
      <c r="L20" s="153">
        <v>44186</v>
      </c>
      <c r="M20" s="153">
        <v>44193</v>
      </c>
      <c r="N20" s="136">
        <f>+(M20-L20)/30</f>
        <v>0.23333333333333334</v>
      </c>
      <c r="O20" s="139"/>
      <c r="U20" s="135"/>
      <c r="V20" s="107">
        <f ca="1">NOW()</f>
        <v>44193.642022222222</v>
      </c>
      <c r="W20" s="107">
        <f ca="1">NOW()</f>
        <v>44193.642022222222</v>
      </c>
    </row>
    <row r="21" spans="1:23" ht="30" customHeight="1" outlineLevel="1" x14ac:dyDescent="0.25">
      <c r="A21" s="9"/>
      <c r="B21" s="72"/>
      <c r="C21" s="5"/>
      <c r="D21" s="5"/>
      <c r="E21" s="5"/>
      <c r="F21" s="5"/>
      <c r="G21" s="5"/>
      <c r="H21" s="71"/>
      <c r="I21" s="150"/>
      <c r="J21" s="151"/>
      <c r="K21" s="152"/>
      <c r="L21" s="153"/>
      <c r="M21" s="153"/>
      <c r="N21" s="136">
        <f t="shared" ref="N21:N35" si="0">+(M21-L21)/30</f>
        <v>0</v>
      </c>
      <c r="O21" s="140"/>
    </row>
    <row r="22" spans="1:23" ht="30" customHeight="1" outlineLevel="1" x14ac:dyDescent="0.25">
      <c r="A22" s="9"/>
      <c r="B22" s="72"/>
      <c r="C22" s="5"/>
      <c r="D22" s="5"/>
      <c r="E22" s="5"/>
      <c r="F22" s="5"/>
      <c r="G22" s="5"/>
      <c r="H22" s="71"/>
      <c r="I22" s="150"/>
      <c r="J22" s="151"/>
      <c r="K22" s="152"/>
      <c r="L22" s="153"/>
      <c r="M22" s="153"/>
      <c r="N22" s="137">
        <f t="shared" ref="N22:N33" si="1">+(M22-L22)/30</f>
        <v>0</v>
      </c>
      <c r="O22" s="140"/>
    </row>
    <row r="23" spans="1:23" ht="30" customHeight="1" outlineLevel="1" x14ac:dyDescent="0.25">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25">
      <c r="A24" s="9"/>
      <c r="B24" s="103"/>
      <c r="C24" s="21"/>
      <c r="D24" s="21"/>
      <c r="E24" s="21"/>
      <c r="F24" s="5"/>
      <c r="G24" s="5"/>
      <c r="H24" s="71"/>
      <c r="I24" s="150"/>
      <c r="J24" s="151"/>
      <c r="K24" s="152"/>
      <c r="L24" s="153"/>
      <c r="M24" s="153"/>
      <c r="N24" s="137">
        <f t="shared" si="1"/>
        <v>0</v>
      </c>
      <c r="O24" s="140"/>
    </row>
    <row r="25" spans="1:23" ht="30" customHeight="1" outlineLevel="1" x14ac:dyDescent="0.25">
      <c r="A25" s="9"/>
      <c r="B25" s="103"/>
      <c r="C25" s="21"/>
      <c r="D25" s="21"/>
      <c r="E25" s="21"/>
      <c r="F25" s="5"/>
      <c r="G25" s="5"/>
      <c r="H25" s="71"/>
      <c r="I25" s="150"/>
      <c r="J25" s="151"/>
      <c r="K25" s="152"/>
      <c r="L25" s="153"/>
      <c r="M25" s="153"/>
      <c r="N25" s="137">
        <f t="shared" si="1"/>
        <v>0</v>
      </c>
      <c r="O25" s="140"/>
    </row>
    <row r="26" spans="1:23" ht="30" customHeight="1" outlineLevel="1" x14ac:dyDescent="0.25">
      <c r="A26" s="9"/>
      <c r="B26" s="103"/>
      <c r="C26" s="21"/>
      <c r="D26" s="21"/>
      <c r="E26" s="21"/>
      <c r="F26" s="5"/>
      <c r="G26" s="5"/>
      <c r="H26" s="71"/>
      <c r="I26" s="150"/>
      <c r="J26" s="151"/>
      <c r="K26" s="152"/>
      <c r="L26" s="153"/>
      <c r="M26" s="153"/>
      <c r="N26" s="137">
        <f t="shared" si="1"/>
        <v>0</v>
      </c>
      <c r="O26" s="140"/>
    </row>
    <row r="27" spans="1:23" ht="30" customHeight="1" outlineLevel="1" x14ac:dyDescent="0.25">
      <c r="A27" s="9"/>
      <c r="B27" s="103"/>
      <c r="C27" s="21"/>
      <c r="D27" s="21"/>
      <c r="E27" s="21"/>
      <c r="F27" s="5"/>
      <c r="G27" s="5"/>
      <c r="H27" s="71"/>
      <c r="I27" s="150"/>
      <c r="J27" s="151"/>
      <c r="K27" s="152"/>
      <c r="L27" s="153"/>
      <c r="M27" s="153"/>
      <c r="N27" s="137">
        <f t="shared" si="1"/>
        <v>0</v>
      </c>
      <c r="O27" s="140"/>
    </row>
    <row r="28" spans="1:23" ht="30" customHeight="1" outlineLevel="1" x14ac:dyDescent="0.25">
      <c r="A28" s="9"/>
      <c r="B28" s="103"/>
      <c r="C28" s="21"/>
      <c r="D28" s="21"/>
      <c r="E28" s="21"/>
      <c r="F28" s="5"/>
      <c r="G28" s="5"/>
      <c r="H28" s="71"/>
      <c r="I28" s="150"/>
      <c r="J28" s="151"/>
      <c r="K28" s="152"/>
      <c r="L28" s="153"/>
      <c r="M28" s="153"/>
      <c r="N28" s="137">
        <f t="shared" si="1"/>
        <v>0</v>
      </c>
      <c r="O28" s="140"/>
    </row>
    <row r="29" spans="1:23" ht="30" customHeight="1" outlineLevel="1" x14ac:dyDescent="0.25">
      <c r="A29" s="9"/>
      <c r="B29" s="72"/>
      <c r="C29" s="5"/>
      <c r="D29" s="5"/>
      <c r="E29" s="5"/>
      <c r="F29" s="5"/>
      <c r="G29" s="5"/>
      <c r="H29" s="71"/>
      <c r="I29" s="150"/>
      <c r="J29" s="151"/>
      <c r="K29" s="152"/>
      <c r="L29" s="153"/>
      <c r="M29" s="153"/>
      <c r="N29" s="137">
        <f t="shared" si="1"/>
        <v>0</v>
      </c>
      <c r="O29" s="140"/>
    </row>
    <row r="30" spans="1:23" ht="30" customHeight="1" outlineLevel="1" x14ac:dyDescent="0.25">
      <c r="A30" s="9"/>
      <c r="B30" s="72"/>
      <c r="C30" s="5"/>
      <c r="D30" s="5"/>
      <c r="E30" s="5"/>
      <c r="F30" s="5"/>
      <c r="G30" s="5"/>
      <c r="H30" s="71"/>
      <c r="I30" s="150"/>
      <c r="J30" s="151"/>
      <c r="K30" s="152"/>
      <c r="L30" s="153"/>
      <c r="M30" s="153"/>
      <c r="N30" s="137">
        <f t="shared" si="1"/>
        <v>0</v>
      </c>
      <c r="O30" s="140"/>
    </row>
    <row r="31" spans="1:23" ht="30" customHeight="1" outlineLevel="1" x14ac:dyDescent="0.25">
      <c r="A31" s="9"/>
      <c r="B31" s="72"/>
      <c r="C31" s="5"/>
      <c r="D31" s="5"/>
      <c r="E31" s="5"/>
      <c r="F31" s="5"/>
      <c r="G31" s="5"/>
      <c r="H31" s="71"/>
      <c r="I31" s="150"/>
      <c r="J31" s="151"/>
      <c r="K31" s="152"/>
      <c r="L31" s="153"/>
      <c r="M31" s="153"/>
      <c r="N31" s="137">
        <f t="shared" si="1"/>
        <v>0</v>
      </c>
      <c r="O31" s="140"/>
    </row>
    <row r="32" spans="1:23" ht="30" customHeight="1" outlineLevel="1" x14ac:dyDescent="0.25">
      <c r="A32" s="9"/>
      <c r="B32" s="72"/>
      <c r="C32" s="5"/>
      <c r="D32" s="5"/>
      <c r="E32" s="5"/>
      <c r="F32" s="5"/>
      <c r="G32" s="5"/>
      <c r="H32" s="71"/>
      <c r="I32" s="150"/>
      <c r="J32" s="151"/>
      <c r="K32" s="152"/>
      <c r="L32" s="153"/>
      <c r="M32" s="153"/>
      <c r="N32" s="137">
        <f t="shared" si="1"/>
        <v>0</v>
      </c>
      <c r="O32" s="140"/>
    </row>
    <row r="33" spans="1:16" ht="30" customHeight="1" outlineLevel="1" x14ac:dyDescent="0.25">
      <c r="A33" s="9"/>
      <c r="B33" s="72"/>
      <c r="C33" s="5"/>
      <c r="D33" s="5"/>
      <c r="E33" s="5"/>
      <c r="F33" s="5"/>
      <c r="G33" s="5"/>
      <c r="H33" s="71"/>
      <c r="I33" s="150"/>
      <c r="J33" s="151"/>
      <c r="K33" s="152"/>
      <c r="L33" s="153"/>
      <c r="M33" s="153"/>
      <c r="N33" s="137">
        <f t="shared" si="1"/>
        <v>0</v>
      </c>
      <c r="O33" s="140"/>
    </row>
    <row r="34" spans="1:16" ht="30" customHeight="1" outlineLevel="1" x14ac:dyDescent="0.25">
      <c r="A34" s="9"/>
      <c r="B34" s="72"/>
      <c r="C34" s="5"/>
      <c r="D34" s="5"/>
      <c r="E34" s="5"/>
      <c r="F34" s="5"/>
      <c r="G34" s="5"/>
      <c r="H34" s="71"/>
      <c r="I34" s="150"/>
      <c r="J34" s="151"/>
      <c r="K34" s="152"/>
      <c r="L34" s="153"/>
      <c r="M34" s="153"/>
      <c r="N34" s="137">
        <f t="shared" si="0"/>
        <v>0</v>
      </c>
      <c r="O34" s="140"/>
    </row>
    <row r="35" spans="1:16" ht="30" customHeight="1" outlineLevel="1" x14ac:dyDescent="0.25">
      <c r="A35" s="9"/>
      <c r="B35" s="72"/>
      <c r="C35" s="5"/>
      <c r="D35" s="5"/>
      <c r="E35" s="5"/>
      <c r="F35" s="5"/>
      <c r="G35" s="5"/>
      <c r="H35" s="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INFANTIL SEMILLEROS DE ESPERANZA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13" t="s">
        <v>2682</v>
      </c>
      <c r="C48" s="114" t="s">
        <v>31</v>
      </c>
      <c r="D48" s="112" t="s">
        <v>2683</v>
      </c>
      <c r="E48" s="146">
        <v>43800</v>
      </c>
      <c r="F48" s="146">
        <v>43921</v>
      </c>
      <c r="G48" s="173">
        <f>IF(AND(E48&lt;&gt;"",F48&lt;&gt;""),((F48-E48)/30),"")</f>
        <v>4.0333333333333332</v>
      </c>
      <c r="H48" s="124" t="s">
        <v>2684</v>
      </c>
      <c r="I48" s="115" t="s">
        <v>453</v>
      </c>
      <c r="J48" s="115" t="s">
        <v>966</v>
      </c>
      <c r="K48" s="118">
        <v>172611694</v>
      </c>
      <c r="L48" s="117" t="s">
        <v>1148</v>
      </c>
      <c r="M48" s="119">
        <v>1</v>
      </c>
      <c r="N48" s="117" t="s">
        <v>2639</v>
      </c>
      <c r="O48" s="117" t="s">
        <v>1148</v>
      </c>
      <c r="P48" s="80"/>
    </row>
    <row r="49" spans="1:16" s="6" customFormat="1" ht="24.75" customHeight="1" x14ac:dyDescent="0.25">
      <c r="A49" s="144">
        <v>2</v>
      </c>
      <c r="B49" s="113" t="s">
        <v>2682</v>
      </c>
      <c r="C49" s="114" t="s">
        <v>31</v>
      </c>
      <c r="D49" s="112" t="s">
        <v>2685</v>
      </c>
      <c r="E49" s="146">
        <v>43450</v>
      </c>
      <c r="F49" s="146">
        <v>43921</v>
      </c>
      <c r="G49" s="173">
        <f t="shared" ref="G49:G107" si="2">IF(AND(E49&lt;&gt;"",F49&lt;&gt;""),((F49-E49)/30),"")</f>
        <v>15.7</v>
      </c>
      <c r="H49" s="116" t="s">
        <v>2684</v>
      </c>
      <c r="I49" s="115" t="s">
        <v>453</v>
      </c>
      <c r="J49" s="115" t="s">
        <v>981</v>
      </c>
      <c r="K49" s="118">
        <v>389056826</v>
      </c>
      <c r="L49" s="117" t="s">
        <v>1148</v>
      </c>
      <c r="M49" s="119">
        <v>1</v>
      </c>
      <c r="N49" s="117" t="s">
        <v>2639</v>
      </c>
      <c r="O49" s="117" t="s">
        <v>1148</v>
      </c>
      <c r="P49" s="80"/>
    </row>
    <row r="50" spans="1:16" s="6" customFormat="1" ht="24.75" customHeight="1" x14ac:dyDescent="0.25">
      <c r="A50" s="144">
        <v>3</v>
      </c>
      <c r="B50" s="113" t="s">
        <v>2682</v>
      </c>
      <c r="C50" s="114" t="s">
        <v>31</v>
      </c>
      <c r="D50" s="112" t="s">
        <v>2686</v>
      </c>
      <c r="E50" s="146">
        <v>43313</v>
      </c>
      <c r="F50" s="146">
        <v>43449</v>
      </c>
      <c r="G50" s="173">
        <f t="shared" si="2"/>
        <v>4.5333333333333332</v>
      </c>
      <c r="H50" s="121" t="s">
        <v>2687</v>
      </c>
      <c r="I50" s="115" t="s">
        <v>453</v>
      </c>
      <c r="J50" s="115" t="s">
        <v>103</v>
      </c>
      <c r="K50" s="118">
        <v>259560546</v>
      </c>
      <c r="L50" s="117" t="s">
        <v>1148</v>
      </c>
      <c r="M50" s="119">
        <v>1</v>
      </c>
      <c r="N50" s="117" t="s">
        <v>2639</v>
      </c>
      <c r="O50" s="117" t="s">
        <v>1148</v>
      </c>
      <c r="P50" s="80"/>
    </row>
    <row r="51" spans="1:16" s="6" customFormat="1" ht="24.75" customHeight="1" outlineLevel="1" x14ac:dyDescent="0.25">
      <c r="A51" s="144">
        <v>4</v>
      </c>
      <c r="B51" s="113" t="s">
        <v>2682</v>
      </c>
      <c r="C51" s="114" t="s">
        <v>31</v>
      </c>
      <c r="D51" s="112" t="s">
        <v>2688</v>
      </c>
      <c r="E51" s="146">
        <v>43450</v>
      </c>
      <c r="F51" s="146">
        <v>43799</v>
      </c>
      <c r="G51" s="173">
        <f t="shared" si="2"/>
        <v>11.633333333333333</v>
      </c>
      <c r="H51" s="116" t="s">
        <v>2689</v>
      </c>
      <c r="I51" s="115" t="s">
        <v>453</v>
      </c>
      <c r="J51" s="115" t="s">
        <v>966</v>
      </c>
      <c r="K51" s="118">
        <v>642835692</v>
      </c>
      <c r="L51" s="117" t="s">
        <v>1148</v>
      </c>
      <c r="M51" s="119">
        <v>1</v>
      </c>
      <c r="N51" s="117" t="s">
        <v>2639</v>
      </c>
      <c r="O51" s="117" t="s">
        <v>26</v>
      </c>
      <c r="P51" s="80"/>
    </row>
    <row r="52" spans="1:16" s="7" customFormat="1" ht="24.75" customHeight="1" outlineLevel="1" x14ac:dyDescent="0.25">
      <c r="A52" s="145">
        <v>5</v>
      </c>
      <c r="B52" s="113" t="s">
        <v>2682</v>
      </c>
      <c r="C52" s="114" t="s">
        <v>31</v>
      </c>
      <c r="D52" s="112" t="s">
        <v>2690</v>
      </c>
      <c r="E52" s="146">
        <v>43313</v>
      </c>
      <c r="F52" s="146">
        <v>43449</v>
      </c>
      <c r="G52" s="173">
        <f t="shared" si="2"/>
        <v>4.5333333333333332</v>
      </c>
      <c r="H52" s="121" t="s">
        <v>2691</v>
      </c>
      <c r="I52" s="115" t="s">
        <v>453</v>
      </c>
      <c r="J52" s="115" t="s">
        <v>966</v>
      </c>
      <c r="K52" s="118">
        <v>298175580</v>
      </c>
      <c r="L52" s="117" t="s">
        <v>1148</v>
      </c>
      <c r="M52" s="119">
        <v>1</v>
      </c>
      <c r="N52" s="117" t="s">
        <v>27</v>
      </c>
      <c r="O52" s="117" t="s">
        <v>26</v>
      </c>
      <c r="P52" s="81"/>
    </row>
    <row r="53" spans="1:16" s="7" customFormat="1" ht="24.75" customHeight="1" outlineLevel="1" x14ac:dyDescent="0.25">
      <c r="A53" s="145">
        <v>6</v>
      </c>
      <c r="B53" s="113" t="s">
        <v>2682</v>
      </c>
      <c r="C53" s="114" t="s">
        <v>31</v>
      </c>
      <c r="D53" s="112" t="s">
        <v>2692</v>
      </c>
      <c r="E53" s="146">
        <v>43117</v>
      </c>
      <c r="F53" s="146">
        <v>43312</v>
      </c>
      <c r="G53" s="173">
        <f t="shared" si="2"/>
        <v>6.5</v>
      </c>
      <c r="H53" s="121" t="s">
        <v>2693</v>
      </c>
      <c r="I53" s="115" t="s">
        <v>453</v>
      </c>
      <c r="J53" s="115" t="s">
        <v>981</v>
      </c>
      <c r="K53" s="118">
        <v>315404808</v>
      </c>
      <c r="L53" s="117" t="s">
        <v>1148</v>
      </c>
      <c r="M53" s="119">
        <v>1</v>
      </c>
      <c r="N53" s="117" t="s">
        <v>27</v>
      </c>
      <c r="O53" s="117" t="s">
        <v>1148</v>
      </c>
      <c r="P53" s="81"/>
    </row>
    <row r="54" spans="1:16" s="7" customFormat="1" ht="24.75" customHeight="1" outlineLevel="1" x14ac:dyDescent="0.25">
      <c r="A54" s="145">
        <v>7</v>
      </c>
      <c r="B54" s="113" t="s">
        <v>2682</v>
      </c>
      <c r="C54" s="114" t="s">
        <v>31</v>
      </c>
      <c r="D54" s="112" t="s">
        <v>2694</v>
      </c>
      <c r="E54" s="146">
        <v>43007</v>
      </c>
      <c r="F54" s="146">
        <v>43100</v>
      </c>
      <c r="G54" s="173">
        <f t="shared" si="2"/>
        <v>3.1</v>
      </c>
      <c r="H54" s="116" t="s">
        <v>2693</v>
      </c>
      <c r="I54" s="115" t="s">
        <v>453</v>
      </c>
      <c r="J54" s="115" t="s">
        <v>981</v>
      </c>
      <c r="K54" s="120">
        <v>211328089</v>
      </c>
      <c r="L54" s="117" t="s">
        <v>1148</v>
      </c>
      <c r="M54" s="119">
        <v>1</v>
      </c>
      <c r="N54" s="117" t="s">
        <v>27</v>
      </c>
      <c r="O54" s="117" t="s">
        <v>1148</v>
      </c>
      <c r="P54" s="81"/>
    </row>
    <row r="55" spans="1:16" s="7" customFormat="1" ht="24.75" customHeight="1" outlineLevel="1" x14ac:dyDescent="0.25">
      <c r="A55" s="145">
        <v>8</v>
      </c>
      <c r="B55" s="113" t="s">
        <v>2682</v>
      </c>
      <c r="C55" s="114" t="s">
        <v>31</v>
      </c>
      <c r="D55" s="112" t="s">
        <v>2695</v>
      </c>
      <c r="E55" s="146">
        <v>42675</v>
      </c>
      <c r="F55" s="146">
        <v>43004</v>
      </c>
      <c r="G55" s="173">
        <f t="shared" si="2"/>
        <v>10.966666666666667</v>
      </c>
      <c r="H55" s="116" t="s">
        <v>2693</v>
      </c>
      <c r="I55" s="115" t="s">
        <v>453</v>
      </c>
      <c r="J55" s="115" t="s">
        <v>981</v>
      </c>
      <c r="K55" s="120">
        <v>415544308</v>
      </c>
      <c r="L55" s="117" t="s">
        <v>1148</v>
      </c>
      <c r="M55" s="119">
        <v>1</v>
      </c>
      <c r="N55" s="117" t="s">
        <v>27</v>
      </c>
      <c r="O55" s="117" t="s">
        <v>1148</v>
      </c>
      <c r="P55" s="81"/>
    </row>
    <row r="56" spans="1:16" s="7" customFormat="1" ht="24.75" customHeight="1" outlineLevel="1" x14ac:dyDescent="0.25">
      <c r="A56" s="145">
        <v>9</v>
      </c>
      <c r="B56" s="113" t="s">
        <v>2682</v>
      </c>
      <c r="C56" s="114" t="s">
        <v>31</v>
      </c>
      <c r="D56" s="112" t="s">
        <v>2696</v>
      </c>
      <c r="E56" s="146">
        <v>42674</v>
      </c>
      <c r="F56" s="146">
        <v>43312</v>
      </c>
      <c r="G56" s="173">
        <f t="shared" si="2"/>
        <v>21.266666666666666</v>
      </c>
      <c r="H56" s="116" t="s">
        <v>2693</v>
      </c>
      <c r="I56" s="115" t="s">
        <v>453</v>
      </c>
      <c r="J56" s="115" t="s">
        <v>966</v>
      </c>
      <c r="K56" s="120">
        <v>616188405</v>
      </c>
      <c r="L56" s="117" t="s">
        <v>1148</v>
      </c>
      <c r="M56" s="119">
        <v>1</v>
      </c>
      <c r="N56" s="117" t="s">
        <v>27</v>
      </c>
      <c r="O56" s="117" t="s">
        <v>26</v>
      </c>
      <c r="P56" s="81"/>
    </row>
    <row r="57" spans="1:16" s="7" customFormat="1" ht="24.75" customHeight="1" outlineLevel="1" x14ac:dyDescent="0.25">
      <c r="A57" s="145">
        <v>10</v>
      </c>
      <c r="B57" s="64" t="s">
        <v>2682</v>
      </c>
      <c r="C57" s="65" t="s">
        <v>31</v>
      </c>
      <c r="D57" s="63" t="s">
        <v>2697</v>
      </c>
      <c r="E57" s="146">
        <v>42522</v>
      </c>
      <c r="F57" s="146">
        <v>42674</v>
      </c>
      <c r="G57" s="173">
        <f t="shared" si="2"/>
        <v>5.0666666666666664</v>
      </c>
      <c r="H57" s="64" t="s">
        <v>2698</v>
      </c>
      <c r="I57" s="63" t="s">
        <v>453</v>
      </c>
      <c r="J57" s="63" t="s">
        <v>978</v>
      </c>
      <c r="K57" s="66">
        <v>393508853</v>
      </c>
      <c r="L57" s="65" t="s">
        <v>1148</v>
      </c>
      <c r="M57" s="67">
        <v>1</v>
      </c>
      <c r="N57" s="65" t="s">
        <v>27</v>
      </c>
      <c r="O57" s="65" t="s">
        <v>26</v>
      </c>
      <c r="P57" s="81"/>
    </row>
    <row r="58" spans="1:16" s="7" customFormat="1" ht="24.75" customHeight="1" outlineLevel="1" x14ac:dyDescent="0.25">
      <c r="A58" s="145">
        <v>11</v>
      </c>
      <c r="B58" s="64"/>
      <c r="C58" s="65"/>
      <c r="D58" s="63"/>
      <c r="E58" s="146"/>
      <c r="F58" s="146"/>
      <c r="G58" s="173" t="str">
        <f t="shared" si="2"/>
        <v/>
      </c>
      <c r="H58" s="64"/>
      <c r="I58" s="63"/>
      <c r="J58" s="63"/>
      <c r="K58" s="66"/>
      <c r="L58" s="65"/>
      <c r="M58" s="67"/>
      <c r="N58" s="65"/>
      <c r="O58" s="65"/>
      <c r="P58" s="81"/>
    </row>
    <row r="59" spans="1:16" s="7" customFormat="1" ht="24.75" customHeight="1" outlineLevel="1" x14ac:dyDescent="0.25">
      <c r="A59" s="145">
        <v>12</v>
      </c>
      <c r="B59" s="64"/>
      <c r="C59" s="65"/>
      <c r="D59" s="63"/>
      <c r="E59" s="146"/>
      <c r="F59" s="146"/>
      <c r="G59" s="173" t="str">
        <f t="shared" si="2"/>
        <v/>
      </c>
      <c r="H59" s="64"/>
      <c r="I59" s="63"/>
      <c r="J59" s="63"/>
      <c r="K59" s="66"/>
      <c r="L59" s="65"/>
      <c r="M59" s="67"/>
      <c r="N59" s="65"/>
      <c r="O59" s="65"/>
      <c r="P59" s="81"/>
    </row>
    <row r="60" spans="1:16" s="7" customFormat="1" ht="24.75" customHeight="1" outlineLevel="1" x14ac:dyDescent="0.25">
      <c r="A60" s="145">
        <v>13</v>
      </c>
      <c r="B60" s="64"/>
      <c r="C60" s="65"/>
      <c r="D60" s="63"/>
      <c r="E60" s="146"/>
      <c r="F60" s="146"/>
      <c r="G60" s="173" t="str">
        <f t="shared" si="2"/>
        <v/>
      </c>
      <c r="H60" s="64"/>
      <c r="I60" s="63"/>
      <c r="J60" s="63"/>
      <c r="K60" s="66"/>
      <c r="L60" s="65"/>
      <c r="M60" s="67"/>
      <c r="N60" s="65"/>
      <c r="O60" s="65"/>
      <c r="P60" s="81"/>
    </row>
    <row r="61" spans="1:16" s="7" customFormat="1" ht="24.75" customHeight="1" outlineLevel="1" x14ac:dyDescent="0.25">
      <c r="A61" s="145">
        <v>14</v>
      </c>
      <c r="B61" s="64"/>
      <c r="C61" s="65"/>
      <c r="D61" s="63"/>
      <c r="E61" s="146"/>
      <c r="F61" s="146"/>
      <c r="G61" s="173" t="str">
        <f t="shared" si="2"/>
        <v/>
      </c>
      <c r="H61" s="64"/>
      <c r="I61" s="63"/>
      <c r="J61" s="63"/>
      <c r="K61" s="66"/>
      <c r="L61" s="65"/>
      <c r="M61" s="67"/>
      <c r="N61" s="65"/>
      <c r="O61" s="65"/>
      <c r="P61" s="81"/>
    </row>
    <row r="62" spans="1:16" s="7" customFormat="1" ht="24.75" customHeight="1" outlineLevel="1" x14ac:dyDescent="0.25">
      <c r="A62" s="145">
        <v>15</v>
      </c>
      <c r="B62" s="64"/>
      <c r="C62" s="65"/>
      <c r="D62" s="63"/>
      <c r="E62" s="146"/>
      <c r="F62" s="146"/>
      <c r="G62" s="173" t="str">
        <f t="shared" si="2"/>
        <v/>
      </c>
      <c r="H62" s="64"/>
      <c r="I62" s="63"/>
      <c r="J62" s="63"/>
      <c r="K62" s="66"/>
      <c r="L62" s="65"/>
      <c r="M62" s="67"/>
      <c r="N62" s="65"/>
      <c r="O62" s="65"/>
      <c r="P62" s="81"/>
    </row>
    <row r="63" spans="1:16" s="7" customFormat="1" ht="24.75" customHeight="1" outlineLevel="1" x14ac:dyDescent="0.25">
      <c r="A63" s="145">
        <v>16</v>
      </c>
      <c r="B63" s="64"/>
      <c r="C63" s="65"/>
      <c r="D63" s="63"/>
      <c r="E63" s="146"/>
      <c r="F63" s="146"/>
      <c r="G63" s="173" t="str">
        <f t="shared" si="2"/>
        <v/>
      </c>
      <c r="H63" s="64"/>
      <c r="I63" s="63"/>
      <c r="J63" s="63"/>
      <c r="K63" s="66"/>
      <c r="L63" s="65"/>
      <c r="M63" s="67"/>
      <c r="N63" s="65"/>
      <c r="O63" s="65"/>
      <c r="P63" s="81"/>
    </row>
    <row r="64" spans="1:16" s="7" customFormat="1" ht="24.75" customHeight="1" outlineLevel="1" x14ac:dyDescent="0.25">
      <c r="A64" s="145">
        <v>17</v>
      </c>
      <c r="B64" s="64"/>
      <c r="C64" s="65"/>
      <c r="D64" s="63"/>
      <c r="E64" s="146"/>
      <c r="F64" s="146"/>
      <c r="G64" s="173" t="str">
        <f t="shared" si="2"/>
        <v/>
      </c>
      <c r="H64" s="64"/>
      <c r="I64" s="63"/>
      <c r="J64" s="63"/>
      <c r="K64" s="66"/>
      <c r="L64" s="65"/>
      <c r="M64" s="67"/>
      <c r="N64" s="65"/>
      <c r="O64" s="65"/>
      <c r="P64" s="81"/>
    </row>
    <row r="65" spans="1:16" s="7" customFormat="1" ht="24.75" customHeight="1" outlineLevel="1" x14ac:dyDescent="0.25">
      <c r="A65" s="145">
        <v>18</v>
      </c>
      <c r="B65" s="64"/>
      <c r="C65" s="65"/>
      <c r="D65" s="63"/>
      <c r="E65" s="146"/>
      <c r="F65" s="146"/>
      <c r="G65" s="173" t="str">
        <f t="shared" si="2"/>
        <v/>
      </c>
      <c r="H65" s="64"/>
      <c r="I65" s="63"/>
      <c r="J65" s="63"/>
      <c r="K65" s="66"/>
      <c r="L65" s="65"/>
      <c r="M65" s="67"/>
      <c r="N65" s="65"/>
      <c r="O65" s="65"/>
      <c r="P65" s="81"/>
    </row>
    <row r="66" spans="1:16" s="7" customFormat="1" ht="24.75" customHeight="1" outlineLevel="1" x14ac:dyDescent="0.25">
      <c r="A66" s="145">
        <v>19</v>
      </c>
      <c r="B66" s="64"/>
      <c r="C66" s="65"/>
      <c r="D66" s="63"/>
      <c r="E66" s="146"/>
      <c r="F66" s="146"/>
      <c r="G66" s="173" t="str">
        <f t="shared" si="2"/>
        <v/>
      </c>
      <c r="H66" s="64"/>
      <c r="I66" s="63"/>
      <c r="J66" s="63"/>
      <c r="K66" s="66"/>
      <c r="L66" s="65"/>
      <c r="M66" s="67"/>
      <c r="N66" s="65"/>
      <c r="O66" s="65"/>
      <c r="P66" s="81"/>
    </row>
    <row r="67" spans="1:16" s="7" customFormat="1" ht="24.75" customHeight="1" outlineLevel="1" x14ac:dyDescent="0.25">
      <c r="A67" s="145">
        <v>20</v>
      </c>
      <c r="B67" s="64"/>
      <c r="C67" s="65"/>
      <c r="D67" s="63"/>
      <c r="E67" s="146"/>
      <c r="F67" s="146"/>
      <c r="G67" s="173" t="str">
        <f t="shared" si="2"/>
        <v/>
      </c>
      <c r="H67" s="64"/>
      <c r="I67" s="63"/>
      <c r="J67" s="63"/>
      <c r="K67" s="66"/>
      <c r="L67" s="65"/>
      <c r="M67" s="67"/>
      <c r="N67" s="65"/>
      <c r="O67" s="65"/>
      <c r="P67" s="81"/>
    </row>
    <row r="68" spans="1:16" s="7" customFormat="1" ht="24.75" customHeight="1" outlineLevel="1" x14ac:dyDescent="0.25">
      <c r="A68" s="144">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25">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25">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25">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25">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25">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25">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25">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25">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25">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25">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25">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25">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25">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25">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25">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25">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25">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25">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25">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25">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25">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25">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25">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25">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
      <c r="A107" s="145">
        <v>60</v>
      </c>
      <c r="B107" s="64"/>
      <c r="C107" s="65"/>
      <c r="D107" s="63"/>
      <c r="E107" s="146"/>
      <c r="F107" s="146"/>
      <c r="G107" s="173" t="str">
        <f t="shared" si="2"/>
        <v/>
      </c>
      <c r="H107" s="64"/>
      <c r="I107" s="63"/>
      <c r="J107" s="63"/>
      <c r="K107" s="66"/>
      <c r="L107" s="65"/>
      <c r="M107" s="67"/>
      <c r="N107" s="65"/>
      <c r="O107" s="65"/>
      <c r="P107" s="81"/>
    </row>
    <row r="108" spans="1:16" ht="29.45" customHeight="1" thickBot="1" x14ac:dyDescent="0.3">
      <c r="O108" s="186" t="str">
        <f>HYPERLINK("#Integrante_1!A1","INICIO")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2" t="s">
        <v>2714</v>
      </c>
      <c r="E114" s="146">
        <v>43889</v>
      </c>
      <c r="F114" s="146">
        <v>44196</v>
      </c>
      <c r="G114" s="173">
        <f>IF(AND(E114&lt;&gt;"",F114&lt;&gt;""),((F114-E114)/30),"")</f>
        <v>10.233333333333333</v>
      </c>
      <c r="H114" s="124" t="s">
        <v>2715</v>
      </c>
      <c r="I114" s="123" t="s">
        <v>453</v>
      </c>
      <c r="J114" s="123" t="s">
        <v>963</v>
      </c>
      <c r="K114" s="125">
        <v>1297533082</v>
      </c>
      <c r="L114" s="102">
        <f>+IF(AND(K114&gt;0,O114="Ejecución"),(K114/877802)*Tabla28[[#This Row],[% participación]],IF(AND(K114&gt;0,O114&lt;&gt;"Ejecución"),"-",""))</f>
        <v>1478.1614555446445</v>
      </c>
      <c r="M114" s="126" t="s">
        <v>1148</v>
      </c>
      <c r="N114" s="182">
        <v>1</v>
      </c>
      <c r="O114" s="178" t="s">
        <v>1150</v>
      </c>
      <c r="P114" s="80"/>
    </row>
    <row r="115" spans="1:16" s="6" customFormat="1" ht="24.75" customHeight="1" x14ac:dyDescent="0.25">
      <c r="A115" s="144">
        <v>2</v>
      </c>
      <c r="B115" s="176" t="s">
        <v>2671</v>
      </c>
      <c r="C115" s="177" t="s">
        <v>31</v>
      </c>
      <c r="D115" s="63"/>
      <c r="E115" s="146"/>
      <c r="F115" s="146"/>
      <c r="G115" s="173" t="str">
        <f t="shared" ref="G115:G116" si="3">IF(AND(E115&lt;&gt;"",F115&lt;&gt;""),((F115-E115)/30),"")</f>
        <v/>
      </c>
      <c r="H115" s="64"/>
      <c r="I115" s="63"/>
      <c r="J115" s="63"/>
      <c r="K115" s="68"/>
      <c r="L115" s="102" t="str">
        <f>+IF(AND(K115&gt;0,O115="Ejecución"),(K115/877802)*Tabla28[[#This Row],[% participación]],IF(AND(K115&gt;0,O115&lt;&gt;"Ejecución"),"-",""))</f>
        <v/>
      </c>
      <c r="M115" s="65"/>
      <c r="N115" s="182" t="str">
        <f>+IF(M116="No",1,IF(M116="Si","Ingrese %",""))</f>
        <v/>
      </c>
      <c r="O115" s="178" t="s">
        <v>1150</v>
      </c>
      <c r="P115" s="80"/>
    </row>
    <row r="116" spans="1:16" s="6" customFormat="1" ht="24.75" customHeight="1" x14ac:dyDescent="0.25">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25">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25">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25">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25">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25">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25">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25">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25">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25">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25">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25">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25">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25">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25">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25">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25">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25">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25">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25">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25">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25">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25">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25">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25">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25">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25">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25">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25">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25">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25">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25">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25">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25">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25">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25">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25">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25">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25">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25">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25">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25">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25">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
      <c r="O161" s="186" t="str">
        <f>HYPERLINK("#Integrante_1!A1","INICIO")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29"/>
      <c r="B164" s="30"/>
      <c r="C164" s="30"/>
      <c r="E164" s="8"/>
      <c r="F164" s="30"/>
      <c r="G164" s="30"/>
      <c r="H164" s="30"/>
      <c r="I164" s="29"/>
      <c r="J164" s="30"/>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26"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HYPERLINK("#Integrante_1!A1","INICIO")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28"/>
      <c r="S177" s="28" t="s">
        <v>2619</v>
      </c>
      <c r="T177" s="19"/>
      <c r="U177" s="19"/>
      <c r="V177" s="19"/>
      <c r="W177" s="19"/>
      <c r="X177" s="19"/>
      <c r="Y177" s="19"/>
      <c r="Z177" s="19"/>
      <c r="AA177" s="19"/>
      <c r="AB177" s="19"/>
    </row>
    <row r="178" spans="1:28" ht="23.25" x14ac:dyDescent="0.25">
      <c r="A178" s="9"/>
      <c r="B178" s="260"/>
      <c r="C178" s="261"/>
      <c r="D178" s="262"/>
      <c r="E178" s="28" t="s">
        <v>2621</v>
      </c>
      <c r="F178" s="28" t="s">
        <v>2622</v>
      </c>
      <c r="G178" s="28" t="s">
        <v>2623</v>
      </c>
      <c r="H178" s="5"/>
      <c r="I178" s="235"/>
      <c r="J178" s="236"/>
      <c r="K178" s="236"/>
      <c r="L178" s="237"/>
      <c r="M178" s="242"/>
      <c r="O178" s="8"/>
      <c r="Q178" s="19"/>
      <c r="R178" s="28" t="s">
        <v>2623</v>
      </c>
      <c r="S178" s="28" t="s">
        <v>2621</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38" t="s">
        <v>2674</v>
      </c>
      <c r="J179" s="239"/>
      <c r="K179" s="239"/>
      <c r="L179" s="240"/>
      <c r="M179" s="179">
        <v>0.03</v>
      </c>
      <c r="O179" s="8"/>
      <c r="Q179" s="19"/>
      <c r="R179" s="180">
        <f>IF(M179&gt;0,SUM(S179+M179),"")</f>
        <v>0.05</v>
      </c>
      <c r="S179" s="24">
        <v>0.02</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93" t="s">
        <v>2633</v>
      </c>
      <c r="E185" s="96">
        <f>+(C185*SUM(K20:K35))</f>
        <v>55320105.450000003</v>
      </c>
      <c r="F185" s="94"/>
      <c r="G185" s="95"/>
      <c r="H185" s="90"/>
      <c r="I185" s="92" t="s">
        <v>2632</v>
      </c>
      <c r="J185" s="185">
        <f>M179</f>
        <v>0.03</v>
      </c>
      <c r="K185" s="231" t="s">
        <v>2633</v>
      </c>
      <c r="L185" s="231"/>
      <c r="M185" s="96">
        <f>+J185*K20</f>
        <v>33192063.27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26" t="s">
        <v>24</v>
      </c>
      <c r="J192" s="5" t="s">
        <v>2642</v>
      </c>
      <c r="K192" s="5"/>
      <c r="M192" s="5"/>
      <c r="N192" s="5"/>
      <c r="O192" s="8"/>
      <c r="Q192" s="155"/>
      <c r="R192" s="156"/>
      <c r="S192" s="156"/>
      <c r="T192" s="155"/>
    </row>
    <row r="193" spans="1:18" x14ac:dyDescent="0.25">
      <c r="A193" s="9"/>
      <c r="C193" s="127">
        <v>42352</v>
      </c>
      <c r="D193" s="5"/>
      <c r="E193" s="128">
        <v>2870</v>
      </c>
      <c r="F193" s="5"/>
      <c r="G193" s="5"/>
      <c r="H193" s="148" t="s">
        <v>2718</v>
      </c>
      <c r="J193" s="5"/>
      <c r="K193" s="129">
        <v>42521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HYPERLINK("#Integrante_1!A1","INICIO")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9" t="s">
        <v>2719</v>
      </c>
      <c r="J211" s="27" t="s">
        <v>2627</v>
      </c>
      <c r="K211" s="149" t="s">
        <v>2722</v>
      </c>
      <c r="L211" s="21"/>
      <c r="M211" s="21"/>
      <c r="N211" s="21"/>
      <c r="O211" s="8"/>
    </row>
    <row r="212" spans="1:15" x14ac:dyDescent="0.25">
      <c r="A212" s="9"/>
      <c r="B212" s="27" t="s">
        <v>2624</v>
      </c>
      <c r="C212" s="148" t="s">
        <v>2718</v>
      </c>
      <c r="D212" s="21"/>
      <c r="G212" s="27" t="s">
        <v>2626</v>
      </c>
      <c r="H212" s="149" t="s">
        <v>2720</v>
      </c>
      <c r="J212" s="27" t="s">
        <v>2628</v>
      </c>
      <c r="K212" s="148"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0" zoomScale="85" zoomScaleNormal="85"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HYPERLINK("#Integrante_2!B20","IDENTIFICACIÓN DEL OFERENTE")</f>
        <v>IDENTIFICACIÓN DEL OFERENTE</v>
      </c>
      <c r="C8" s="189"/>
      <c r="D8" s="193"/>
      <c r="E8" s="209" t="str">
        <f>HYPERLINK("#Integrante_2!A109","CAPACIDAD RESIDUAL")</f>
        <v>CAPACIDAD RESIDUAL</v>
      </c>
      <c r="F8" s="210"/>
      <c r="G8" s="211"/>
      <c r="H8" s="194"/>
      <c r="I8" s="186" t="str">
        <f>HYPERLINK("#Integrante_2!N162","DISCAPACIDAD")</f>
        <v>DISCAPACIDAD</v>
      </c>
      <c r="J8" s="190"/>
      <c r="K8" s="186" t="str">
        <f>HYPERLINK("#Integrante_2!A188","TRAYECTORIA")</f>
        <v>TRAYECTORIA</v>
      </c>
      <c r="L8" s="189"/>
      <c r="M8" s="36"/>
      <c r="N8" s="36"/>
      <c r="O8" s="43"/>
    </row>
    <row r="9" spans="1:20" ht="30.75" customHeight="1" thickBot="1" x14ac:dyDescent="0.3">
      <c r="A9" s="192"/>
      <c r="B9" s="186" t="str">
        <f>HYPERLINK("#Integrante_2!I20","DATOS CONTRATO INVITACIÓN")</f>
        <v>DATOS CONTRATO INVITACIÓN</v>
      </c>
      <c r="C9" s="189"/>
      <c r="D9" s="189"/>
      <c r="E9" s="209" t="str">
        <f>HYPERLINK("#Integrante_2!A162","TALENTO HUMANO")</f>
        <v>TALENTO HUMANO</v>
      </c>
      <c r="F9" s="210"/>
      <c r="G9" s="211"/>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
      <c r="A10" s="192"/>
      <c r="B10" s="186" t="str">
        <f>HYPERLINK("#Integrante_2!B48","EXPERIENCIA TERRITORIAL")</f>
        <v>EXPERIENCIA TERRITORIAL</v>
      </c>
      <c r="C10" s="189"/>
      <c r="D10" s="189"/>
      <c r="E10" s="209" t="str">
        <f>HYPERLINK("#Integrante_2!F162","INFRAESTRUCTURA")</f>
        <v>INFRAESTRUCTURA</v>
      </c>
      <c r="F10" s="210"/>
      <c r="G10" s="211"/>
      <c r="H10" s="194"/>
      <c r="I10" s="186" t="str">
        <f>HYPERLINK("#Integrante_2!L176","VALOR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t="s">
        <v>2724</v>
      </c>
      <c r="D15" s="35"/>
      <c r="E15" s="35"/>
      <c r="F15" s="5"/>
      <c r="G15" s="32" t="s">
        <v>1168</v>
      </c>
      <c r="H15" s="105" t="s">
        <v>453</v>
      </c>
      <c r="I15" s="32" t="s">
        <v>2629</v>
      </c>
      <c r="J15" s="110" t="s">
        <v>2637</v>
      </c>
      <c r="L15" s="202" t="s">
        <v>8</v>
      </c>
      <c r="M15" s="202"/>
      <c r="N15" s="184">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v>901333803</v>
      </c>
      <c r="C20" s="5"/>
      <c r="D20" s="169"/>
      <c r="E20" s="161" t="s">
        <v>2669</v>
      </c>
      <c r="F20" s="195" t="s">
        <v>2681</v>
      </c>
      <c r="G20" s="5"/>
      <c r="H20" s="212"/>
      <c r="I20" s="150" t="s">
        <v>453</v>
      </c>
      <c r="J20" s="151" t="s">
        <v>103</v>
      </c>
      <c r="K20" s="152">
        <v>1106402109</v>
      </c>
      <c r="L20" s="153">
        <v>44186</v>
      </c>
      <c r="M20" s="153">
        <v>44193</v>
      </c>
      <c r="N20" s="136">
        <f>+(M20-L20)/30</f>
        <v>0.23333333333333334</v>
      </c>
      <c r="O20" s="139"/>
      <c r="U20" s="135"/>
      <c r="V20" s="107">
        <f ca="1">NOW()</f>
        <v>44193.642022222222</v>
      </c>
      <c r="W20" s="107">
        <f ca="1">NOW()</f>
        <v>44193.642022222222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str">
        <f>VLOOKUP(B20,EAS!A2:B1439,2,0)</f>
        <v>FUNDACION MUJERES DE PAZ</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t="s">
        <v>2723</v>
      </c>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t="s">
        <v>2699</v>
      </c>
      <c r="C48" s="126" t="s">
        <v>32</v>
      </c>
      <c r="D48" s="123" t="s">
        <v>2702</v>
      </c>
      <c r="E48" s="146">
        <v>42019</v>
      </c>
      <c r="F48" s="146">
        <v>42353</v>
      </c>
      <c r="G48" s="173">
        <f>IF(AND(E48&lt;&gt;"",F48&lt;&gt;""),((F48-E48)/30),"")</f>
        <v>11.133333333333333</v>
      </c>
      <c r="H48" s="124" t="s">
        <v>2707</v>
      </c>
      <c r="I48" s="123" t="s">
        <v>453</v>
      </c>
      <c r="J48" s="123" t="s">
        <v>963</v>
      </c>
      <c r="K48" s="125">
        <v>11770000</v>
      </c>
      <c r="L48" s="126" t="s">
        <v>1148</v>
      </c>
      <c r="M48" s="182">
        <v>1</v>
      </c>
      <c r="N48" s="126" t="s">
        <v>2639</v>
      </c>
      <c r="O48" s="126" t="s">
        <v>26</v>
      </c>
      <c r="P48" s="80"/>
    </row>
    <row r="49" spans="1:16" s="6" customFormat="1" ht="24.75" customHeight="1" x14ac:dyDescent="0.25">
      <c r="A49" s="144">
        <v>2</v>
      </c>
      <c r="B49" s="124" t="s">
        <v>2700</v>
      </c>
      <c r="C49" s="126" t="s">
        <v>32</v>
      </c>
      <c r="D49" s="123" t="s">
        <v>2703</v>
      </c>
      <c r="E49" s="146">
        <v>41307</v>
      </c>
      <c r="F49" s="146">
        <v>42037</v>
      </c>
      <c r="G49" s="173">
        <f t="shared" ref="G49:G107" si="1">IF(AND(E49&lt;&gt;"",F49&lt;&gt;""),((F49-E49)/30),"")</f>
        <v>24.333333333333332</v>
      </c>
      <c r="H49" s="124" t="s">
        <v>2708</v>
      </c>
      <c r="I49" s="123" t="s">
        <v>453</v>
      </c>
      <c r="J49" s="123" t="s">
        <v>963</v>
      </c>
      <c r="K49" s="125">
        <v>0</v>
      </c>
      <c r="L49" s="126" t="s">
        <v>1148</v>
      </c>
      <c r="M49" s="182">
        <v>1</v>
      </c>
      <c r="N49" s="126" t="s">
        <v>2639</v>
      </c>
      <c r="O49" s="126" t="s">
        <v>26</v>
      </c>
      <c r="P49" s="80"/>
    </row>
    <row r="50" spans="1:16" s="6" customFormat="1" ht="24.75" customHeight="1" x14ac:dyDescent="0.25">
      <c r="A50" s="144">
        <v>3</v>
      </c>
      <c r="B50" s="124" t="s">
        <v>2701</v>
      </c>
      <c r="C50" s="126" t="s">
        <v>32</v>
      </c>
      <c r="D50" s="123" t="s">
        <v>2704</v>
      </c>
      <c r="E50" s="146">
        <v>42614</v>
      </c>
      <c r="F50" s="146">
        <v>43373</v>
      </c>
      <c r="G50" s="173">
        <f t="shared" si="1"/>
        <v>25.3</v>
      </c>
      <c r="H50" s="121" t="s">
        <v>2709</v>
      </c>
      <c r="I50" s="123" t="s">
        <v>453</v>
      </c>
      <c r="J50" s="123" t="s">
        <v>963</v>
      </c>
      <c r="K50" s="125">
        <v>31200000</v>
      </c>
      <c r="L50" s="126" t="s">
        <v>1148</v>
      </c>
      <c r="M50" s="182">
        <v>1</v>
      </c>
      <c r="N50" s="126" t="s">
        <v>2639</v>
      </c>
      <c r="O50" s="126" t="s">
        <v>26</v>
      </c>
      <c r="P50" s="80"/>
    </row>
    <row r="51" spans="1:16" s="6" customFormat="1" ht="24.75" customHeight="1" outlineLevel="1" x14ac:dyDescent="0.25">
      <c r="A51" s="144">
        <v>4</v>
      </c>
      <c r="B51" s="124" t="s">
        <v>2701</v>
      </c>
      <c r="C51" s="126" t="s">
        <v>32</v>
      </c>
      <c r="D51" s="123" t="s">
        <v>2705</v>
      </c>
      <c r="E51" s="146">
        <v>43344</v>
      </c>
      <c r="F51" s="146">
        <v>43799</v>
      </c>
      <c r="G51" s="173">
        <f t="shared" si="1"/>
        <v>15.166666666666666</v>
      </c>
      <c r="H51" s="124" t="s">
        <v>2709</v>
      </c>
      <c r="I51" s="123" t="s">
        <v>453</v>
      </c>
      <c r="J51" s="123" t="s">
        <v>963</v>
      </c>
      <c r="K51" s="125">
        <v>16900000</v>
      </c>
      <c r="L51" s="126" t="s">
        <v>1148</v>
      </c>
      <c r="M51" s="182">
        <v>1</v>
      </c>
      <c r="N51" s="126" t="s">
        <v>2639</v>
      </c>
      <c r="O51" s="126" t="s">
        <v>26</v>
      </c>
      <c r="P51" s="80"/>
    </row>
    <row r="52" spans="1:16" s="7" customFormat="1" ht="24.75" customHeight="1" outlineLevel="1" x14ac:dyDescent="0.25">
      <c r="A52" s="145">
        <v>5</v>
      </c>
      <c r="B52" s="124" t="s">
        <v>2701</v>
      </c>
      <c r="C52" s="126" t="s">
        <v>32</v>
      </c>
      <c r="D52" s="123" t="s">
        <v>2706</v>
      </c>
      <c r="E52" s="146">
        <v>36526</v>
      </c>
      <c r="F52" s="146">
        <v>38717</v>
      </c>
      <c r="G52" s="173">
        <f t="shared" si="1"/>
        <v>73.033333333333331</v>
      </c>
      <c r="H52" s="121" t="s">
        <v>2710</v>
      </c>
      <c r="I52" s="123" t="s">
        <v>453</v>
      </c>
      <c r="J52" s="123" t="s">
        <v>963</v>
      </c>
      <c r="K52" s="125">
        <v>33943200</v>
      </c>
      <c r="L52" s="126" t="s">
        <v>1148</v>
      </c>
      <c r="M52" s="182">
        <v>1</v>
      </c>
      <c r="N52" s="126" t="s">
        <v>2639</v>
      </c>
      <c r="O52" s="126" t="s">
        <v>26</v>
      </c>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HYPERLINK("#Integrante_2!A1","INICIO")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+IF(AND(K114&gt;0,O114="Ejecución"),(K114/877802)*Tabla283[[#This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+IF(AND(K115&gt;0,O115="Ejecución"),(K115/877802)*Tabla283[[#This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
      <c r="O161" s="186" t="str">
        <f>HYPERLINK("#Integrante_2!A1","INICIO")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t="s">
        <v>1148</v>
      </c>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t="s">
        <v>26</v>
      </c>
      <c r="E167" s="8"/>
      <c r="F167" s="5"/>
      <c r="G167" s="109" t="s">
        <v>26</v>
      </c>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HYPERLINK("#Integrante_2!A1","INICIO")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t="s">
        <v>2622</v>
      </c>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v>0.03</v>
      </c>
      <c r="G179" s="180">
        <f>IF(F179&gt;0,SUM(E179+F179),"")</f>
        <v>0.05</v>
      </c>
      <c r="H179" s="5"/>
      <c r="I179" s="221" t="s">
        <v>2674</v>
      </c>
      <c r="J179" s="222"/>
      <c r="K179" s="222"/>
      <c r="L179" s="223"/>
      <c r="M179" s="179">
        <v>0.03</v>
      </c>
      <c r="O179" s="8"/>
      <c r="Q179" s="19"/>
      <c r="R179" s="19"/>
      <c r="S179" s="180">
        <f>IF(M179&gt;0,SUM(L179+M179),"")</f>
        <v>0.03</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0.05</v>
      </c>
      <c r="D185" s="170" t="s">
        <v>2633</v>
      </c>
      <c r="E185" s="96">
        <f>+(C185*SUM(K20:K35))</f>
        <v>55320105.450000003</v>
      </c>
      <c r="F185" s="94"/>
      <c r="G185" s="95"/>
      <c r="H185" s="90"/>
      <c r="I185" s="92" t="s">
        <v>2632</v>
      </c>
      <c r="J185" s="185">
        <f>M179</f>
        <v>0.03</v>
      </c>
      <c r="K185" s="231" t="s">
        <v>2633</v>
      </c>
      <c r="L185" s="231"/>
      <c r="M185" s="96">
        <f>+J185*K20</f>
        <v>33192063.27</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50"/>
      <c r="Q192" s="155"/>
      <c r="R192" s="156"/>
      <c r="S192" s="156"/>
      <c r="T192" s="155"/>
    </row>
    <row r="193" spans="1:18" x14ac:dyDescent="0.25">
      <c r="A193" s="9"/>
      <c r="C193" s="129">
        <v>43819</v>
      </c>
      <c r="D193" s="5"/>
      <c r="E193" s="128">
        <v>3415</v>
      </c>
      <c r="F193" s="5"/>
      <c r="G193" s="5"/>
      <c r="H193" s="148" t="s">
        <v>2711</v>
      </c>
      <c r="J193" s="5"/>
      <c r="K193" s="129">
        <v>36526</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HYPERLINK("#Integrante_2!A1","INICIO")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t="s">
        <v>2712</v>
      </c>
      <c r="J211" s="27" t="s">
        <v>2627</v>
      </c>
      <c r="K211" s="149" t="s">
        <v>2716</v>
      </c>
      <c r="L211" s="21"/>
      <c r="M211" s="21"/>
      <c r="N211" s="21"/>
      <c r="O211" s="8"/>
    </row>
    <row r="212" spans="1:15" x14ac:dyDescent="0.25">
      <c r="A212" s="9"/>
      <c r="B212" s="27" t="s">
        <v>2624</v>
      </c>
      <c r="C212" s="148" t="s">
        <v>2711</v>
      </c>
      <c r="D212" s="21"/>
      <c r="G212" s="27" t="s">
        <v>2626</v>
      </c>
      <c r="H212" s="149" t="s">
        <v>2713</v>
      </c>
      <c r="J212" s="27" t="s">
        <v>2628</v>
      </c>
      <c r="K212" s="148"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HYPERLINK("#Integrante_3!B20","IDENTIFICACIÓN DEL OFERENTE")</f>
        <v>IDENTIFICACIÓN DEL OFERENTE</v>
      </c>
      <c r="C8" s="189"/>
      <c r="D8" s="193"/>
      <c r="E8" s="209" t="str">
        <f>HYPERLINK("#Integrante_3!A109","CAPACIDAD RESIDUAL")</f>
        <v>CAPACIDAD RESIDUAL</v>
      </c>
      <c r="F8" s="210"/>
      <c r="G8" s="211"/>
      <c r="H8" s="194"/>
      <c r="I8" s="186" t="str">
        <f>HYPERLINK("#Integrante_3!N162","DISCAPACIDAD")</f>
        <v>DISCAPACIDAD</v>
      </c>
      <c r="J8" s="190"/>
      <c r="K8" s="186" t="str">
        <f>HYPERLINK("#Integrante_3!A188","TRAYECTORIA")</f>
        <v>TRAYECTORIA</v>
      </c>
      <c r="L8" s="189"/>
      <c r="M8" s="36"/>
      <c r="N8" s="36"/>
      <c r="O8" s="43"/>
    </row>
    <row r="9" spans="1:20" ht="30.75" customHeight="1" thickBot="1" x14ac:dyDescent="0.3">
      <c r="A9" s="192"/>
      <c r="B9" s="186" t="str">
        <f>HYPERLINK("#Integrante_3!I20","DATOS CONTRATO INVITACIÓN")</f>
        <v>DATOS CONTRATO INVITACIÓN</v>
      </c>
      <c r="C9" s="189"/>
      <c r="D9" s="189"/>
      <c r="E9" s="209" t="str">
        <f>HYPERLINK("#Integrante_3!A162","TALENTO HUMANO")</f>
        <v>TALENTO HUMANO</v>
      </c>
      <c r="F9" s="210"/>
      <c r="G9" s="211"/>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
      <c r="A10" s="192"/>
      <c r="B10" s="186" t="str">
        <f>HYPERLINK("#Integrante_3!B48","EXPERIENCIA TERRITORIAL")</f>
        <v>EXPERIENCIA TERRITORIAL</v>
      </c>
      <c r="C10" s="189"/>
      <c r="D10" s="189"/>
      <c r="E10" s="209" t="str">
        <f>HYPERLINK("#Integrante_3!F162","INFRAESTRUCTURA")</f>
        <v>INFRAESTRUCTURA</v>
      </c>
      <c r="F10" s="210"/>
      <c r="G10" s="211"/>
      <c r="H10" s="194"/>
      <c r="I10" s="186" t="str">
        <f>HYPERLINK("#Integrante_3!L176","VALOR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44193.642022222222</v>
      </c>
      <c r="W20" s="107">
        <f ca="1">NOW()</f>
        <v>44193.642022222222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HYPERLINK("#Integrante_3!A1","INICIO")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
      <c r="O159" s="186" t="str">
        <f>HYPERLINK("#Integrante_3!A1","INICIO")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2674</v>
      </c>
      <c r="J174" s="264"/>
      <c r="K174" s="264"/>
      <c r="L174" s="264"/>
      <c r="M174" s="264"/>
      <c r="O174" s="186" t="str">
        <f>HYPERLINK("#Integrante_3!A1","INICIO")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65"/>
      <c r="S175" s="19"/>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65" t="s">
        <v>2623</v>
      </c>
      <c r="S176" s="19"/>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2674</v>
      </c>
      <c r="J177" s="222"/>
      <c r="K177" s="222"/>
      <c r="L177" s="223"/>
      <c r="M177" s="179"/>
      <c r="O177" s="8"/>
      <c r="Q177" s="19"/>
      <c r="R177" s="180" t="str">
        <f>IF(M177&gt;0,SUM(L177+M177),"")</f>
        <v/>
      </c>
      <c r="S177" s="19"/>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HYPERLINK("#Integrante_3!A1","INICIO")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HYPERLINK("#Integrante_4!B20","IDENTIFICACIÓN DEL OFERENTE")</f>
        <v>IDENTIFICACIÓN DEL OFERENTE</v>
      </c>
      <c r="C8" s="189"/>
      <c r="D8" s="193"/>
      <c r="E8" s="209" t="str">
        <f>HYPERLINK("#Integrante_4!A109","CAPACIDAD RESIDUAL")</f>
        <v>CAPACIDAD RESIDUAL</v>
      </c>
      <c r="F8" s="210"/>
      <c r="G8" s="211"/>
      <c r="H8" s="194"/>
      <c r="I8" s="186" t="str">
        <f>HYPERLINK("#Integrante_4!N162","DISCAPACIDAD")</f>
        <v>DISCAPACIDAD</v>
      </c>
      <c r="J8" s="190"/>
      <c r="K8" s="186" t="str">
        <f>HYPERLINK("#Integrante_4!A188","TRAYECTORIA")</f>
        <v>TRAYECTORIA</v>
      </c>
      <c r="L8" s="189"/>
      <c r="M8" s="36"/>
      <c r="N8" s="36"/>
      <c r="O8" s="43"/>
    </row>
    <row r="9" spans="1:20" ht="30.75" customHeight="1" thickBot="1" x14ac:dyDescent="0.3">
      <c r="A9" s="192"/>
      <c r="B9" s="186" t="str">
        <f>HYPERLINK("#Integrante_4!I20","DATOS CONTRATO INVITACIÓN")</f>
        <v>DATOS CONTRATO INVITACIÓN</v>
      </c>
      <c r="C9" s="189"/>
      <c r="D9" s="189"/>
      <c r="E9" s="209" t="str">
        <f>HYPERLINK("#Integrante_4!A162","TALENTO HUMANO")</f>
        <v>TALENTO HUMANO</v>
      </c>
      <c r="F9" s="210"/>
      <c r="G9" s="211"/>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
      <c r="A10" s="192"/>
      <c r="B10" s="186" t="str">
        <f>HYPERLINK("#Integrante_4!B48","EXPERIENCIA TERRITORIAL")</f>
        <v>EXPERIENCIA TERRITORIAL</v>
      </c>
      <c r="C10" s="189"/>
      <c r="D10" s="189"/>
      <c r="E10" s="209" t="str">
        <f>HYPERLINK("#Integrante_4!F162","INFRAESTRUCTURA")</f>
        <v>INFRAESTRUCTURA</v>
      </c>
      <c r="F10" s="210"/>
      <c r="G10" s="211"/>
      <c r="H10" s="194"/>
      <c r="I10" s="186" t="str">
        <f>HYPERLINK("#Integrante_4!L176","VALOR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44193.642022222222</v>
      </c>
      <c r="W20" s="107">
        <f ca="1">NOW()</f>
        <v>44193.642022222222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19"/>
      <c r="N107" s="126"/>
      <c r="O107" s="126"/>
      <c r="P107" s="81"/>
    </row>
    <row r="108" spans="1:16" ht="29.45" customHeight="1" thickBot="1" x14ac:dyDescent="0.3">
      <c r="O108" s="186" t="str">
        <f>HYPERLINK("#Integrante_4!A1","INICIO")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25">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25">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25">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
      <c r="O161" s="186" t="str">
        <f>HYPERLINK("#Integrante_4!A1","INICIO")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HYPERLINK("#Integrante_4!A1","INICIO")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65"/>
      <c r="S177" s="19"/>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65" t="s">
        <v>2623</v>
      </c>
      <c r="S178" s="19"/>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2674</v>
      </c>
      <c r="J179" s="222"/>
      <c r="K179" s="222"/>
      <c r="L179" s="223"/>
      <c r="M179" s="179"/>
      <c r="O179" s="8"/>
      <c r="Q179" s="19"/>
      <c r="R179" s="180" t="str">
        <f>IF(M179&gt;0,SUM(L179+M179),"")</f>
        <v/>
      </c>
      <c r="S179" s="19"/>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HYPERLINK("#Integrante_4!A1","INICIO")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HYPERLINK("#Integrante_5!B20","IDENTIFICACIÓN DEL OFERENTE")</f>
        <v>IDENTIFICACIÓN DEL OFERENTE</v>
      </c>
      <c r="C8" s="189"/>
      <c r="D8" s="193"/>
      <c r="E8" s="209" t="str">
        <f>HYPERLINK("#Integrante_5!A109","CAPACIDAD RESIDUAL")</f>
        <v>CAPACIDAD RESIDUAL</v>
      </c>
      <c r="F8" s="210"/>
      <c r="G8" s="211"/>
      <c r="H8" s="194"/>
      <c r="I8" s="186" t="str">
        <f>HYPERLINK("#Integrante_5!N162","DISCAPACIDAD")</f>
        <v>DISCAPACIDAD</v>
      </c>
      <c r="J8" s="190"/>
      <c r="K8" s="186" t="str">
        <f>HYPERLINK("#Integrante_5!A188","TRAYECTORIA")</f>
        <v>TRAYECTORIA</v>
      </c>
      <c r="L8" s="189"/>
      <c r="M8" s="36"/>
      <c r="N8" s="36"/>
      <c r="O8" s="43"/>
    </row>
    <row r="9" spans="1:20" ht="30.75" customHeight="1" thickBot="1" x14ac:dyDescent="0.3">
      <c r="A9" s="192"/>
      <c r="B9" s="186" t="str">
        <f>HYPERLINK("#Integrante_5!I20","DATOS CONTRATO INVITACIÓN")</f>
        <v>DATOS CONTRATO INVITACIÓN</v>
      </c>
      <c r="C9" s="189"/>
      <c r="D9" s="189"/>
      <c r="E9" s="209" t="str">
        <f>HYPERLINK("#Integrante_5!A162","TALENTO HUMANO")</f>
        <v>TALENTO HUMANO</v>
      </c>
      <c r="F9" s="210"/>
      <c r="G9" s="211"/>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
      <c r="A10" s="192"/>
      <c r="B10" s="186" t="str">
        <f>HYPERLINK("#Integrante_5!B48","EXPERIENCIA TERRITORIAL")</f>
        <v>EXPERIENCIA TERRITORIAL</v>
      </c>
      <c r="C10" s="189"/>
      <c r="D10" s="189"/>
      <c r="E10" s="209" t="str">
        <f>HYPERLINK("#Integrante_5!F162","INFRAESTRUCTURA")</f>
        <v>INFRAESTRUCTURA</v>
      </c>
      <c r="F10" s="210"/>
      <c r="G10" s="211"/>
      <c r="H10" s="194"/>
      <c r="I10" s="186" t="str">
        <f>HYPERLINK("#Integrante_5!L176","VALOR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44193.642022222222</v>
      </c>
      <c r="W20" s="107">
        <f ca="1">NOW()</f>
        <v>44193.642022222222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25">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25">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25">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25">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25">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25">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25">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25">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25">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25">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25">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25">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25">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25">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25">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25">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25">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25">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25">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25">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25">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25">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25">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25">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25">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25">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25">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25">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25">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25">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25">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25">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25">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25">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25">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25">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25">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25">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25">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25">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25">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25">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25">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25">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25">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25">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25">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25">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25">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25">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25">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25">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25">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25">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25">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25">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25">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25">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
      <c r="A107" s="145">
        <v>60</v>
      </c>
      <c r="B107" s="124"/>
      <c r="C107" s="126"/>
      <c r="D107" s="123"/>
      <c r="E107" s="146"/>
      <c r="F107" s="146"/>
      <c r="G107" s="173" t="str">
        <f t="shared" si="1"/>
        <v/>
      </c>
      <c r="H107" s="124"/>
      <c r="I107" s="123"/>
      <c r="J107" s="123"/>
      <c r="K107" s="125"/>
      <c r="L107" s="126"/>
      <c r="M107" s="182"/>
      <c r="N107" s="126"/>
      <c r="O107" s="126"/>
      <c r="P107" s="81"/>
    </row>
    <row r="108" spans="1:16" ht="29.45" customHeight="1" thickBot="1" x14ac:dyDescent="0.3">
      <c r="O108" s="186" t="str">
        <f>HYPERLINK("#Integrante_5!A1","INICIO")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25">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25">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25">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25">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25">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25">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25">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25">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25">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25">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25">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25">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25">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25">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25">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25">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25">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25">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25">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25">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25">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25">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25">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25">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25">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25">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25">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25">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25">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25">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25">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25">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25">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25">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25">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25">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25">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25">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25">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25">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25">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25">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25">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
      <c r="O159" s="186" t="str">
        <f>HYPERLINK("#Integrante_5!A1","INICIO")</f>
        <v>INICIO</v>
      </c>
    </row>
    <row r="160" spans="1:16" s="19" customFormat="1" ht="31.5" customHeight="1" thickBot="1" x14ac:dyDescent="0.3">
      <c r="A160" s="203" t="s">
        <v>13</v>
      </c>
      <c r="B160" s="204"/>
      <c r="C160" s="204"/>
      <c r="D160" s="204"/>
      <c r="E160" s="208"/>
      <c r="F160" s="204" t="s">
        <v>15</v>
      </c>
      <c r="G160" s="204"/>
      <c r="H160" s="204"/>
      <c r="I160" s="203" t="s">
        <v>16</v>
      </c>
      <c r="J160" s="204"/>
      <c r="K160" s="204"/>
      <c r="L160" s="204"/>
      <c r="M160" s="204"/>
      <c r="N160" s="204"/>
      <c r="O160" s="208"/>
      <c r="P160" s="78"/>
    </row>
    <row r="161" spans="1:28" ht="51.75" customHeight="1" x14ac:dyDescent="0.25">
      <c r="A161" s="249" t="s">
        <v>2664</v>
      </c>
      <c r="B161" s="250"/>
      <c r="C161" s="250"/>
      <c r="D161" s="250"/>
      <c r="E161" s="251"/>
      <c r="F161" s="252" t="s">
        <v>2665</v>
      </c>
      <c r="G161" s="252"/>
      <c r="H161" s="252"/>
      <c r="I161" s="249" t="s">
        <v>2635</v>
      </c>
      <c r="J161" s="250"/>
      <c r="K161" s="250"/>
      <c r="L161" s="250"/>
      <c r="M161" s="250"/>
      <c r="N161" s="250"/>
      <c r="O161" s="251"/>
    </row>
    <row r="162" spans="1:28" ht="9" customHeight="1" x14ac:dyDescent="0.25">
      <c r="A162" s="166"/>
      <c r="B162" s="167"/>
      <c r="C162" s="167"/>
      <c r="E162" s="8"/>
      <c r="F162" s="167"/>
      <c r="G162" s="167"/>
      <c r="H162" s="167"/>
      <c r="I162" s="166"/>
      <c r="J162" s="167"/>
      <c r="K162" s="5"/>
      <c r="L162" s="5"/>
      <c r="M162" s="5"/>
      <c r="N162" s="158"/>
      <c r="O162" s="8"/>
      <c r="Q162" s="4" t="s">
        <v>2649</v>
      </c>
    </row>
    <row r="163" spans="1:28" x14ac:dyDescent="0.25">
      <c r="A163" s="9"/>
      <c r="B163" s="205" t="s">
        <v>2618</v>
      </c>
      <c r="C163" s="205"/>
      <c r="D163" s="205"/>
      <c r="E163" s="8"/>
      <c r="F163" s="5"/>
      <c r="G163" s="253" t="s">
        <v>2618</v>
      </c>
      <c r="H163" s="253"/>
      <c r="I163" s="254" t="s">
        <v>1164</v>
      </c>
      <c r="J163" s="255"/>
      <c r="K163" s="255"/>
      <c r="L163" s="255"/>
      <c r="M163" s="255"/>
      <c r="N163" s="109"/>
      <c r="O163" s="8"/>
      <c r="S163" s="51"/>
    </row>
    <row r="164" spans="1:28" x14ac:dyDescent="0.25">
      <c r="A164" s="9"/>
      <c r="B164" s="5"/>
      <c r="C164" s="5"/>
      <c r="D164" s="159" t="s">
        <v>14</v>
      </c>
      <c r="E164" s="8"/>
      <c r="F164" s="5"/>
      <c r="G164" s="168" t="s">
        <v>14</v>
      </c>
      <c r="I164" s="9"/>
      <c r="J164" s="5"/>
      <c r="K164" s="5"/>
      <c r="L164" s="5"/>
      <c r="M164" s="5"/>
      <c r="N164" s="5"/>
      <c r="O164" s="8"/>
    </row>
    <row r="165" spans="1:28" x14ac:dyDescent="0.25">
      <c r="A165" s="9"/>
      <c r="D165" s="109"/>
      <c r="E165" s="8"/>
      <c r="F165" s="5"/>
      <c r="G165" s="109"/>
      <c r="I165" s="256" t="s">
        <v>2648</v>
      </c>
      <c r="J165" s="257"/>
      <c r="K165" s="257"/>
      <c r="L165" s="257"/>
      <c r="M165" s="257"/>
      <c r="N165" s="257"/>
      <c r="O165" s="258"/>
      <c r="U165" s="51"/>
    </row>
    <row r="166" spans="1:28" x14ac:dyDescent="0.25">
      <c r="A166" s="9"/>
      <c r="B166" s="267" t="s">
        <v>2662</v>
      </c>
      <c r="C166" s="267"/>
      <c r="D166" s="267"/>
      <c r="E166" s="8"/>
      <c r="F166" s="5"/>
      <c r="H166" s="83" t="s">
        <v>2661</v>
      </c>
      <c r="I166" s="256"/>
      <c r="J166" s="257"/>
      <c r="K166" s="257"/>
      <c r="L166" s="257"/>
      <c r="M166" s="257"/>
      <c r="N166" s="257"/>
      <c r="O166" s="25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8"/>
      <c r="P170" s="78"/>
    </row>
    <row r="171" spans="1:28" ht="15" customHeight="1" x14ac:dyDescent="0.25">
      <c r="A171" s="224" t="s">
        <v>2676</v>
      </c>
      <c r="B171" s="225"/>
      <c r="C171" s="225"/>
      <c r="D171" s="225"/>
      <c r="E171" s="225"/>
      <c r="F171" s="225"/>
      <c r="G171" s="225"/>
      <c r="H171" s="225"/>
      <c r="I171" s="225"/>
      <c r="J171" s="225"/>
      <c r="K171" s="225"/>
      <c r="L171" s="225"/>
      <c r="M171" s="225"/>
      <c r="N171" s="225"/>
      <c r="O171" s="226"/>
    </row>
    <row r="172" spans="1:28" ht="24" thickBot="1" x14ac:dyDescent="0.3">
      <c r="A172" s="227"/>
      <c r="B172" s="228"/>
      <c r="C172" s="228"/>
      <c r="D172" s="228"/>
      <c r="E172" s="228"/>
      <c r="F172" s="228"/>
      <c r="G172" s="228"/>
      <c r="H172" s="228"/>
      <c r="I172" s="228"/>
      <c r="J172" s="228"/>
      <c r="K172" s="228"/>
      <c r="L172" s="228"/>
      <c r="M172" s="228"/>
      <c r="N172" s="228"/>
      <c r="O172" s="229"/>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9" t="s">
        <v>2670</v>
      </c>
      <c r="C174" s="259"/>
      <c r="D174" s="259"/>
      <c r="E174" s="259"/>
      <c r="F174" s="259"/>
      <c r="G174" s="259"/>
      <c r="H174" s="20"/>
      <c r="I174" s="263" t="s">
        <v>2678</v>
      </c>
      <c r="J174" s="264"/>
      <c r="K174" s="264"/>
      <c r="L174" s="264"/>
      <c r="M174" s="264"/>
      <c r="O174" s="186" t="str">
        <f>HYPERLINK("#Integrante_5!A1","INICIO")</f>
        <v>INICIO</v>
      </c>
      <c r="Q174" s="19"/>
      <c r="R174" s="19"/>
      <c r="S174" s="19"/>
      <c r="T174" s="19"/>
      <c r="U174" s="19"/>
      <c r="V174" s="19"/>
      <c r="W174" s="19"/>
      <c r="X174" s="19"/>
      <c r="Y174" s="19"/>
      <c r="Z174" s="19"/>
      <c r="AA174" s="19"/>
      <c r="AB174" s="19"/>
    </row>
    <row r="175" spans="1:28" ht="23.25" x14ac:dyDescent="0.25">
      <c r="A175" s="9"/>
      <c r="B175" s="232" t="s">
        <v>17</v>
      </c>
      <c r="C175" s="233"/>
      <c r="D175" s="234"/>
      <c r="E175" s="263" t="s">
        <v>2620</v>
      </c>
      <c r="F175" s="264"/>
      <c r="G175" s="265"/>
      <c r="H175" s="5"/>
      <c r="I175" s="232" t="s">
        <v>17</v>
      </c>
      <c r="J175" s="233"/>
      <c r="K175" s="233"/>
      <c r="L175" s="234"/>
      <c r="M175" s="241" t="s">
        <v>2679</v>
      </c>
      <c r="O175" s="8"/>
      <c r="Q175" s="19"/>
      <c r="R175" s="19"/>
      <c r="S175" s="165"/>
      <c r="T175" s="19"/>
      <c r="U175" s="19"/>
      <c r="V175" s="19"/>
      <c r="W175" s="19"/>
      <c r="X175" s="19"/>
      <c r="Y175" s="19"/>
      <c r="Z175" s="19"/>
      <c r="AA175" s="19"/>
      <c r="AB175" s="19"/>
    </row>
    <row r="176" spans="1:28" ht="23.25" x14ac:dyDescent="0.25">
      <c r="A176" s="9"/>
      <c r="B176" s="260"/>
      <c r="C176" s="261"/>
      <c r="D176" s="262"/>
      <c r="E176" s="165" t="s">
        <v>2621</v>
      </c>
      <c r="F176" s="165" t="s">
        <v>2622</v>
      </c>
      <c r="G176" s="165" t="s">
        <v>2623</v>
      </c>
      <c r="H176" s="5"/>
      <c r="I176" s="260"/>
      <c r="J176" s="261"/>
      <c r="K176" s="261"/>
      <c r="L176" s="262"/>
      <c r="M176" s="242"/>
      <c r="O176" s="8"/>
      <c r="Q176" s="19"/>
      <c r="R176" s="19"/>
      <c r="S176" s="165" t="s">
        <v>2623</v>
      </c>
      <c r="T176" s="19"/>
      <c r="U176" s="19"/>
      <c r="V176" s="19"/>
      <c r="W176" s="19"/>
      <c r="X176" s="19"/>
      <c r="Y176" s="19"/>
      <c r="Z176" s="19"/>
      <c r="AA176" s="19"/>
      <c r="AB176" s="19"/>
    </row>
    <row r="177" spans="1:28" ht="23.25" x14ac:dyDescent="0.25">
      <c r="A177" s="9"/>
      <c r="B177" s="230" t="s">
        <v>2670</v>
      </c>
      <c r="C177" s="230"/>
      <c r="D177" s="230"/>
      <c r="E177" s="24">
        <v>0.02</v>
      </c>
      <c r="F177" s="179"/>
      <c r="G177" s="180" t="str">
        <f>IF(F177&gt;0,SUM(E177+F177),"")</f>
        <v/>
      </c>
      <c r="H177" s="5"/>
      <c r="I177" s="221" t="s">
        <v>2672</v>
      </c>
      <c r="J177" s="222"/>
      <c r="K177" s="222"/>
      <c r="L177" s="223"/>
      <c r="M177" s="179"/>
      <c r="O177" s="8"/>
      <c r="Q177" s="19"/>
      <c r="R177" s="19"/>
      <c r="S177" s="180" t="str">
        <f>IF(M177&gt;0,SUM(L177+M177),"")</f>
        <v/>
      </c>
      <c r="T177" s="19"/>
      <c r="U177" s="19"/>
      <c r="V177" s="19"/>
      <c r="W177" s="19"/>
      <c r="X177" s="19"/>
      <c r="Y177" s="19"/>
      <c r="Z177" s="19"/>
      <c r="AA177" s="19"/>
      <c r="AB177" s="19"/>
    </row>
    <row r="178" spans="1:28" ht="23.25" hidden="1" x14ac:dyDescent="0.25">
      <c r="A178" s="9"/>
      <c r="B178" s="230" t="s">
        <v>1165</v>
      </c>
      <c r="C178" s="230"/>
      <c r="D178" s="230"/>
      <c r="E178" s="24">
        <v>0.02</v>
      </c>
      <c r="F178" s="69"/>
      <c r="G178" s="164" t="str">
        <f>IF(F178&gt;0,SUM(E178+F178),"")</f>
        <v/>
      </c>
      <c r="H178" s="5"/>
      <c r="I178" s="221" t="s">
        <v>1169</v>
      </c>
      <c r="J178" s="222"/>
      <c r="K178" s="223"/>
      <c r="L178" s="24">
        <v>0.02</v>
      </c>
      <c r="M178" s="69"/>
      <c r="N178" s="164" t="str">
        <f>IF(M178&gt;0,SUM(L178+M178),"")</f>
        <v/>
      </c>
      <c r="O178" s="8"/>
      <c r="Q178" s="19"/>
      <c r="R178" s="19"/>
      <c r="S178" s="19"/>
      <c r="T178" s="19"/>
      <c r="U178" s="19"/>
      <c r="V178" s="19"/>
      <c r="W178" s="19"/>
      <c r="X178" s="19"/>
      <c r="Y178" s="19"/>
      <c r="Z178" s="19"/>
      <c r="AA178" s="19"/>
      <c r="AB178" s="19"/>
    </row>
    <row r="179" spans="1:28" ht="23.25" hidden="1" x14ac:dyDescent="0.25">
      <c r="A179" s="9"/>
      <c r="B179" s="230" t="s">
        <v>1166</v>
      </c>
      <c r="C179" s="230"/>
      <c r="D179" s="230"/>
      <c r="E179" s="24">
        <v>0.02</v>
      </c>
      <c r="F179" s="69"/>
      <c r="G179" s="164" t="str">
        <f>IF(F179&gt;0,SUM(E179+F179),"")</f>
        <v/>
      </c>
      <c r="H179" s="5"/>
      <c r="I179" s="221" t="s">
        <v>1170</v>
      </c>
      <c r="J179" s="222"/>
      <c r="K179" s="223"/>
      <c r="L179" s="24">
        <v>0.02</v>
      </c>
      <c r="M179" s="69"/>
      <c r="N179" s="164" t="str">
        <f>IF(M179&gt;0,SUM(L179+M179),"")</f>
        <v/>
      </c>
      <c r="O179" s="8"/>
      <c r="Q179" s="19"/>
      <c r="R179" s="19"/>
      <c r="S179" s="19"/>
      <c r="T179" s="19"/>
      <c r="U179" s="19"/>
      <c r="V179" s="19"/>
      <c r="W179" s="19"/>
      <c r="X179" s="19"/>
      <c r="Y179" s="19"/>
      <c r="Z179" s="19"/>
      <c r="AA179" s="19"/>
      <c r="AB179" s="19"/>
    </row>
    <row r="180" spans="1:28" ht="23.25" hidden="1" x14ac:dyDescent="0.25">
      <c r="A180" s="9"/>
      <c r="B180" s="230" t="s">
        <v>1167</v>
      </c>
      <c r="C180" s="230"/>
      <c r="D180" s="230"/>
      <c r="E180" s="24">
        <v>0.03</v>
      </c>
      <c r="F180" s="69"/>
      <c r="G180" s="164" t="str">
        <f>IF(F180&gt;0,SUM(E180+F180),"")</f>
        <v/>
      </c>
      <c r="H180" s="5"/>
      <c r="I180" s="221" t="s">
        <v>1171</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21" t="s">
        <v>1172</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5">
        <f>+SUM(G177:G180)</f>
        <v>0</v>
      </c>
      <c r="D183" s="170" t="s">
        <v>2633</v>
      </c>
      <c r="E183" s="96">
        <f>+(C183*SUM(K20:K35))</f>
        <v>0</v>
      </c>
      <c r="F183" s="94"/>
      <c r="G183" s="95"/>
      <c r="H183" s="90"/>
      <c r="I183" s="92" t="s">
        <v>2632</v>
      </c>
      <c r="J183" s="185">
        <f>M177</f>
        <v>0</v>
      </c>
      <c r="K183" s="231" t="s">
        <v>2633</v>
      </c>
      <c r="L183" s="231"/>
      <c r="M183" s="96">
        <f>+J183*K20</f>
        <v>0</v>
      </c>
      <c r="N183" s="97"/>
      <c r="O183" s="98"/>
    </row>
    <row r="184" spans="1:28" ht="15.75" thickBot="1" x14ac:dyDescent="0.3">
      <c r="A184" s="10"/>
      <c r="B184" s="99"/>
      <c r="C184" s="99"/>
      <c r="D184" s="99"/>
      <c r="E184" s="99"/>
      <c r="F184" s="99"/>
      <c r="G184" s="99"/>
      <c r="H184" s="99"/>
      <c r="I184" s="181"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8"/>
      <c r="P186" s="78"/>
    </row>
    <row r="187" spans="1:28" ht="15" customHeight="1" x14ac:dyDescent="0.25">
      <c r="A187" s="224" t="s">
        <v>19</v>
      </c>
      <c r="B187" s="225"/>
      <c r="C187" s="225"/>
      <c r="D187" s="225"/>
      <c r="E187" s="225"/>
      <c r="F187" s="225"/>
      <c r="G187" s="225"/>
      <c r="H187" s="225"/>
      <c r="I187" s="225"/>
      <c r="J187" s="225"/>
      <c r="K187" s="225"/>
      <c r="L187" s="225"/>
      <c r="M187" s="225"/>
      <c r="N187" s="225"/>
      <c r="O187" s="226"/>
    </row>
    <row r="188" spans="1:28" ht="15.75" thickBot="1" x14ac:dyDescent="0.3">
      <c r="A188" s="227"/>
      <c r="B188" s="228"/>
      <c r="C188" s="228"/>
      <c r="D188" s="228"/>
      <c r="E188" s="228"/>
      <c r="F188" s="228"/>
      <c r="G188" s="228"/>
      <c r="H188" s="228"/>
      <c r="I188" s="228"/>
      <c r="J188" s="228"/>
      <c r="K188" s="228"/>
      <c r="L188" s="228"/>
      <c r="M188" s="228"/>
      <c r="N188" s="228"/>
      <c r="O188" s="229"/>
    </row>
    <row r="189" spans="1:28" x14ac:dyDescent="0.25">
      <c r="A189" s="9"/>
      <c r="B189" s="5"/>
      <c r="C189" s="5"/>
      <c r="D189" s="5"/>
      <c r="E189" s="5"/>
      <c r="F189" s="5"/>
      <c r="G189" s="5"/>
      <c r="H189" s="5"/>
      <c r="I189" s="5"/>
      <c r="J189" s="5"/>
      <c r="K189" s="5"/>
      <c r="L189" s="5"/>
      <c r="M189" s="5"/>
      <c r="N189" s="5"/>
      <c r="O189" s="8"/>
      <c r="Q189" s="154"/>
      <c r="R189" s="154"/>
      <c r="S189" s="154"/>
      <c r="T189" s="154"/>
    </row>
    <row r="190" spans="1:28" x14ac:dyDescent="0.25">
      <c r="A190" s="9"/>
      <c r="B190" s="246" t="s">
        <v>2641</v>
      </c>
      <c r="C190" s="246"/>
      <c r="E190" s="5" t="s">
        <v>20</v>
      </c>
      <c r="H190" s="168" t="s">
        <v>24</v>
      </c>
      <c r="J190" s="5" t="s">
        <v>2642</v>
      </c>
      <c r="K190" s="5"/>
      <c r="M190" s="5"/>
      <c r="N190" s="5"/>
      <c r="O190" s="8"/>
      <c r="Q190" s="155"/>
      <c r="R190" s="156"/>
      <c r="S190" s="156"/>
      <c r="T190" s="155"/>
    </row>
    <row r="191" spans="1:28" x14ac:dyDescent="0.25">
      <c r="A191" s="9"/>
      <c r="C191" s="129"/>
      <c r="D191" s="5"/>
      <c r="E191" s="128"/>
      <c r="F191" s="5"/>
      <c r="G191" s="5"/>
      <c r="H191" s="148"/>
      <c r="J191" s="5"/>
      <c r="K191" s="129"/>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8"/>
      <c r="P195" s="78"/>
    </row>
    <row r="196" spans="1:18" ht="21.75" thickBot="1" x14ac:dyDescent="0.3">
      <c r="A196" s="9"/>
      <c r="B196" s="5"/>
      <c r="C196" s="5"/>
      <c r="D196" s="5"/>
      <c r="E196" s="5"/>
      <c r="F196" s="5"/>
      <c r="G196" s="5"/>
      <c r="H196" s="5"/>
      <c r="I196" s="5"/>
      <c r="J196" s="5"/>
      <c r="K196" s="5"/>
      <c r="L196" s="5"/>
      <c r="M196" s="5"/>
      <c r="N196" s="5"/>
      <c r="O196" s="186" t="str">
        <f>HYPERLINK("#Integrante_5!A1","INICIO")</f>
        <v>INICIO</v>
      </c>
    </row>
    <row r="197" spans="1:18" ht="231" customHeight="1" x14ac:dyDescent="0.25">
      <c r="A197" s="9"/>
      <c r="B197" s="220" t="s">
        <v>2663</v>
      </c>
      <c r="C197" s="220"/>
      <c r="D197" s="220"/>
      <c r="E197" s="220"/>
      <c r="F197" s="220"/>
      <c r="G197" s="220"/>
      <c r="H197" s="220"/>
      <c r="I197" s="220"/>
      <c r="J197" s="220"/>
      <c r="K197" s="220"/>
      <c r="L197" s="220"/>
      <c r="M197" s="220"/>
      <c r="N197" s="220"/>
      <c r="O197" s="8"/>
    </row>
    <row r="198" spans="1:18" x14ac:dyDescent="0.25">
      <c r="A198" s="9"/>
      <c r="B198" s="243"/>
      <c r="C198" s="243"/>
      <c r="D198" s="243"/>
      <c r="E198" s="243"/>
      <c r="F198" s="243"/>
      <c r="G198" s="243"/>
      <c r="H198" s="243"/>
      <c r="I198" s="243"/>
      <c r="J198" s="243"/>
      <c r="K198" s="243"/>
      <c r="L198" s="243"/>
      <c r="M198" s="243"/>
      <c r="N198" s="243"/>
      <c r="O198" s="8"/>
    </row>
    <row r="199" spans="1:18" x14ac:dyDescent="0.25">
      <c r="A199" s="9"/>
      <c r="B199" s="244" t="s">
        <v>2653</v>
      </c>
      <c r="C199" s="245"/>
      <c r="D199" s="245"/>
      <c r="E199" s="245"/>
      <c r="F199" s="245"/>
      <c r="G199" s="245"/>
      <c r="H199" s="245"/>
      <c r="I199" s="245"/>
      <c r="J199" s="245"/>
      <c r="K199" s="245"/>
      <c r="L199" s="245"/>
      <c r="M199" s="245"/>
      <c r="N199" s="245"/>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8"/>
      <c r="D209" s="21"/>
      <c r="G209" s="27" t="s">
        <v>2625</v>
      </c>
      <c r="H209" s="149"/>
      <c r="J209" s="27" t="s">
        <v>2627</v>
      </c>
      <c r="K209" s="149"/>
      <c r="L209" s="21"/>
      <c r="M209" s="21"/>
      <c r="N209" s="21"/>
      <c r="O209" s="8"/>
    </row>
    <row r="210" spans="1:15" x14ac:dyDescent="0.25">
      <c r="A210" s="9"/>
      <c r="B210" s="27" t="s">
        <v>2624</v>
      </c>
      <c r="C210" s="148"/>
      <c r="D210" s="21"/>
      <c r="G210" s="27" t="s">
        <v>2626</v>
      </c>
      <c r="H210" s="149"/>
      <c r="J210" s="27" t="s">
        <v>2628</v>
      </c>
      <c r="K210" s="148"/>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37"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6" t="s">
        <v>2658</v>
      </c>
      <c r="D2" s="197"/>
      <c r="E2" s="197"/>
      <c r="F2" s="197"/>
      <c r="G2" s="197"/>
      <c r="H2" s="197"/>
      <c r="I2" s="197"/>
      <c r="J2" s="197"/>
      <c r="K2" s="197"/>
      <c r="L2" s="207" t="s">
        <v>2645</v>
      </c>
      <c r="M2" s="207"/>
      <c r="N2" s="213" t="s">
        <v>2646</v>
      </c>
      <c r="O2" s="214"/>
    </row>
    <row r="3" spans="1:20" ht="33" customHeight="1" x14ac:dyDescent="0.25">
      <c r="A3" s="9"/>
      <c r="B3" s="8"/>
      <c r="C3" s="198"/>
      <c r="D3" s="199"/>
      <c r="E3" s="199"/>
      <c r="F3" s="199"/>
      <c r="G3" s="199"/>
      <c r="H3" s="199"/>
      <c r="I3" s="199"/>
      <c r="J3" s="199"/>
      <c r="K3" s="199"/>
      <c r="L3" s="215" t="s">
        <v>1</v>
      </c>
      <c r="M3" s="215"/>
      <c r="N3" s="215" t="s">
        <v>2647</v>
      </c>
      <c r="O3" s="217"/>
    </row>
    <row r="4" spans="1:20" ht="24.75" customHeight="1" thickBot="1" x14ac:dyDescent="0.3">
      <c r="A4" s="10"/>
      <c r="B4" s="12"/>
      <c r="C4" s="200"/>
      <c r="D4" s="201"/>
      <c r="E4" s="201"/>
      <c r="F4" s="201"/>
      <c r="G4" s="201"/>
      <c r="H4" s="201"/>
      <c r="I4" s="201"/>
      <c r="J4" s="201"/>
      <c r="K4" s="201"/>
      <c r="L4" s="218" t="s">
        <v>0</v>
      </c>
      <c r="M4" s="218"/>
      <c r="N4" s="218"/>
      <c r="O4" s="219"/>
      <c r="P4" s="172">
        <f ca="1">NOW()</f>
        <v>44193.642022222222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8"/>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2"/>
      <c r="B8" s="186" t="str">
        <f>HYPERLINK("#Integrante_6!B20","IDENTIFICACIÓN DEL OFERENTE")</f>
        <v>IDENTIFICACIÓN DEL OFERENTE</v>
      </c>
      <c r="C8" s="189"/>
      <c r="D8" s="193"/>
      <c r="E8" s="209" t="str">
        <f>HYPERLINK("#Integrante_6!A109","CAPACIDAD RESIDUAL")</f>
        <v>CAPACIDAD RESIDUAL</v>
      </c>
      <c r="F8" s="210"/>
      <c r="G8" s="211"/>
      <c r="H8" s="194"/>
      <c r="I8" s="186" t="str">
        <f>HYPERLINK("#Integrante_6!N162","DISCAPACIDAD")</f>
        <v>DISCAPACIDAD</v>
      </c>
      <c r="J8" s="190"/>
      <c r="K8" s="186" t="str">
        <f>HYPERLINK("#Integrante_6!A188","TRAYECTORIA")</f>
        <v>TRAYECTORIA</v>
      </c>
      <c r="L8" s="189"/>
      <c r="M8" s="36"/>
      <c r="N8" s="36"/>
      <c r="O8" s="43"/>
    </row>
    <row r="9" spans="1:20" ht="30.75" customHeight="1" thickBot="1" x14ac:dyDescent="0.3">
      <c r="A9" s="192"/>
      <c r="B9" s="186" t="str">
        <f>HYPERLINK("#Integrante_6!I20","DATOS CONTRATO INVITACIÓN")</f>
        <v>DATOS CONTRATO INVITACIÓN</v>
      </c>
      <c r="C9" s="189"/>
      <c r="D9" s="189"/>
      <c r="E9" s="209" t="str">
        <f>HYPERLINK("#Integrante_6!A162","TALENTO HUMANO")</f>
        <v>TALENTO HUMANO</v>
      </c>
      <c r="F9" s="210"/>
      <c r="G9" s="211"/>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
      <c r="A10" s="192"/>
      <c r="B10" s="186" t="str">
        <f>HYPERLINK("#Integrante_6!B48","EXPERIENCIA TERRITORIAL")</f>
        <v>EXPERIENCIA TERRITORIAL</v>
      </c>
      <c r="C10" s="189"/>
      <c r="D10" s="189"/>
      <c r="E10" s="209" t="str">
        <f>HYPERLINK("#Integrante_6!F162","INFRAESTRUCTURA")</f>
        <v>INFRAESTRUCTURA</v>
      </c>
      <c r="F10" s="210"/>
      <c r="G10" s="211"/>
      <c r="H10" s="194"/>
      <c r="I10" s="186" t="str">
        <f>HYPERLINK("#Integrante_6!L176","VALOR TÉCNICO AGREGADO")</f>
        <v>VALOR TÉCNICO AGREGADO</v>
      </c>
      <c r="J10" s="191"/>
      <c r="K10" s="189"/>
      <c r="L10" s="189"/>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7"/>
      <c r="D15" s="35"/>
      <c r="E15" s="35"/>
      <c r="F15" s="5"/>
      <c r="G15" s="32" t="s">
        <v>1168</v>
      </c>
      <c r="H15" s="105"/>
      <c r="I15" s="32" t="s">
        <v>2629</v>
      </c>
      <c r="J15" s="110" t="s">
        <v>2637</v>
      </c>
      <c r="L15" s="202" t="s">
        <v>8</v>
      </c>
      <c r="M15" s="202"/>
      <c r="N15" s="184"/>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8"/>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8"/>
      <c r="D19" s="168"/>
      <c r="E19" s="161" t="s">
        <v>2668</v>
      </c>
      <c r="F19" s="162"/>
      <c r="G19" s="5"/>
      <c r="H19" s="212" t="s">
        <v>2644</v>
      </c>
      <c r="I19" s="141" t="s">
        <v>11</v>
      </c>
      <c r="J19" s="142" t="s">
        <v>10</v>
      </c>
      <c r="K19" s="142" t="s">
        <v>2613</v>
      </c>
      <c r="L19" s="142" t="s">
        <v>1161</v>
      </c>
      <c r="M19" s="142" t="s">
        <v>1162</v>
      </c>
      <c r="N19" s="143" t="s">
        <v>2614</v>
      </c>
      <c r="O19" s="138"/>
      <c r="Q19" s="51"/>
      <c r="R19" s="51"/>
    </row>
    <row r="20" spans="1:23" ht="30" customHeight="1" x14ac:dyDescent="0.25">
      <c r="A20" s="9"/>
      <c r="B20" s="111"/>
      <c r="C20" s="5"/>
      <c r="D20" s="169"/>
      <c r="E20" s="161" t="s">
        <v>2669</v>
      </c>
      <c r="F20" s="163"/>
      <c r="G20" s="5"/>
      <c r="H20" s="212"/>
      <c r="I20" s="150"/>
      <c r="J20" s="151"/>
      <c r="K20" s="152"/>
      <c r="L20" s="153"/>
      <c r="M20" s="153"/>
      <c r="N20" s="136">
        <f>+(M20-L20)/30</f>
        <v>0</v>
      </c>
      <c r="O20" s="139"/>
      <c r="U20" s="135"/>
      <c r="V20" s="107">
        <f ca="1">NOW()</f>
        <v>44193.642022222222</v>
      </c>
      <c r="W20" s="107">
        <f ca="1">NOW()</f>
        <v>44193.642022222222</v>
      </c>
    </row>
    <row r="21" spans="1:23" ht="30" customHeight="1" outlineLevel="1" x14ac:dyDescent="0.25">
      <c r="A21" s="9"/>
      <c r="B21" s="72"/>
      <c r="C21" s="5"/>
      <c r="D21" s="5"/>
      <c r="E21" s="5"/>
      <c r="F21" s="5"/>
      <c r="G21" s="5"/>
      <c r="H21" s="171"/>
      <c r="I21" s="150"/>
      <c r="J21" s="151"/>
      <c r="K21" s="152"/>
      <c r="L21" s="153"/>
      <c r="M21" s="153"/>
      <c r="N21" s="136">
        <f t="shared" ref="N21:N35" si="0">+(M21-L21)/30</f>
        <v>0</v>
      </c>
      <c r="O21" s="140"/>
    </row>
    <row r="22" spans="1:23" ht="30" customHeight="1" outlineLevel="1" x14ac:dyDescent="0.25">
      <c r="A22" s="9"/>
      <c r="B22" s="72"/>
      <c r="C22" s="5"/>
      <c r="D22" s="5"/>
      <c r="E22" s="5"/>
      <c r="F22" s="5"/>
      <c r="G22" s="5"/>
      <c r="H22" s="171"/>
      <c r="I22" s="150"/>
      <c r="J22" s="151"/>
      <c r="K22" s="152"/>
      <c r="L22" s="153"/>
      <c r="M22" s="153"/>
      <c r="N22" s="137">
        <f t="shared" si="0"/>
        <v>0</v>
      </c>
      <c r="O22" s="140"/>
    </row>
    <row r="23" spans="1:23" ht="30" customHeight="1" outlineLevel="1" x14ac:dyDescent="0.25">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25">
      <c r="A24" s="9"/>
      <c r="B24" s="103"/>
      <c r="C24" s="21"/>
      <c r="D24" s="21"/>
      <c r="E24" s="21"/>
      <c r="F24" s="5"/>
      <c r="G24" s="5"/>
      <c r="H24" s="171"/>
      <c r="I24" s="150"/>
      <c r="J24" s="151"/>
      <c r="K24" s="152"/>
      <c r="L24" s="153"/>
      <c r="M24" s="153"/>
      <c r="N24" s="137">
        <f t="shared" si="0"/>
        <v>0</v>
      </c>
      <c r="O24" s="140"/>
    </row>
    <row r="25" spans="1:23" ht="30" customHeight="1" outlineLevel="1" x14ac:dyDescent="0.25">
      <c r="A25" s="9"/>
      <c r="B25" s="103"/>
      <c r="C25" s="21"/>
      <c r="D25" s="21"/>
      <c r="E25" s="21"/>
      <c r="F25" s="5"/>
      <c r="G25" s="5"/>
      <c r="H25" s="171"/>
      <c r="I25" s="150"/>
      <c r="J25" s="151"/>
      <c r="K25" s="152"/>
      <c r="L25" s="153"/>
      <c r="M25" s="153"/>
      <c r="N25" s="137">
        <f t="shared" si="0"/>
        <v>0</v>
      </c>
      <c r="O25" s="140"/>
    </row>
    <row r="26" spans="1:23" ht="30" customHeight="1" outlineLevel="1" x14ac:dyDescent="0.25">
      <c r="A26" s="9"/>
      <c r="B26" s="103"/>
      <c r="C26" s="21"/>
      <c r="D26" s="21"/>
      <c r="E26" s="21"/>
      <c r="F26" s="5"/>
      <c r="G26" s="5"/>
      <c r="H26" s="171"/>
      <c r="I26" s="150"/>
      <c r="J26" s="151"/>
      <c r="K26" s="152"/>
      <c r="L26" s="153"/>
      <c r="M26" s="153"/>
      <c r="N26" s="137">
        <f t="shared" si="0"/>
        <v>0</v>
      </c>
      <c r="O26" s="140"/>
    </row>
    <row r="27" spans="1:23" ht="30" customHeight="1" outlineLevel="1" x14ac:dyDescent="0.25">
      <c r="A27" s="9"/>
      <c r="B27" s="103"/>
      <c r="C27" s="21"/>
      <c r="D27" s="21"/>
      <c r="E27" s="21"/>
      <c r="F27" s="5"/>
      <c r="G27" s="5"/>
      <c r="H27" s="171"/>
      <c r="I27" s="150"/>
      <c r="J27" s="151"/>
      <c r="K27" s="152"/>
      <c r="L27" s="153"/>
      <c r="M27" s="153"/>
      <c r="N27" s="137">
        <f t="shared" si="0"/>
        <v>0</v>
      </c>
      <c r="O27" s="140"/>
    </row>
    <row r="28" spans="1:23" ht="30" customHeight="1" outlineLevel="1" x14ac:dyDescent="0.25">
      <c r="A28" s="9"/>
      <c r="B28" s="103"/>
      <c r="C28" s="21"/>
      <c r="D28" s="21"/>
      <c r="E28" s="21"/>
      <c r="F28" s="5"/>
      <c r="G28" s="5"/>
      <c r="H28" s="171"/>
      <c r="I28" s="150"/>
      <c r="J28" s="151"/>
      <c r="K28" s="152"/>
      <c r="L28" s="153"/>
      <c r="M28" s="153"/>
      <c r="N28" s="137">
        <f t="shared" si="0"/>
        <v>0</v>
      </c>
      <c r="O28" s="140"/>
    </row>
    <row r="29" spans="1:23" ht="30" customHeight="1" outlineLevel="1" x14ac:dyDescent="0.25">
      <c r="A29" s="9"/>
      <c r="B29" s="72"/>
      <c r="C29" s="5"/>
      <c r="D29" s="5"/>
      <c r="E29" s="5"/>
      <c r="F29" s="5"/>
      <c r="G29" s="5"/>
      <c r="H29" s="171"/>
      <c r="I29" s="150"/>
      <c r="J29" s="151"/>
      <c r="K29" s="152"/>
      <c r="L29" s="153"/>
      <c r="M29" s="153"/>
      <c r="N29" s="137">
        <f t="shared" si="0"/>
        <v>0</v>
      </c>
      <c r="O29" s="140"/>
    </row>
    <row r="30" spans="1:23" ht="30" customHeight="1" outlineLevel="1" x14ac:dyDescent="0.25">
      <c r="A30" s="9"/>
      <c r="B30" s="72"/>
      <c r="C30" s="5"/>
      <c r="D30" s="5"/>
      <c r="E30" s="5"/>
      <c r="F30" s="5"/>
      <c r="G30" s="5"/>
      <c r="H30" s="171"/>
      <c r="I30" s="150"/>
      <c r="J30" s="151"/>
      <c r="K30" s="152"/>
      <c r="L30" s="153"/>
      <c r="M30" s="153"/>
      <c r="N30" s="137">
        <f t="shared" si="0"/>
        <v>0</v>
      </c>
      <c r="O30" s="140"/>
    </row>
    <row r="31" spans="1:23" ht="30" customHeight="1" outlineLevel="1" x14ac:dyDescent="0.25">
      <c r="A31" s="9"/>
      <c r="B31" s="72"/>
      <c r="C31" s="5"/>
      <c r="D31" s="5"/>
      <c r="E31" s="5"/>
      <c r="F31" s="5"/>
      <c r="G31" s="5"/>
      <c r="H31" s="171"/>
      <c r="I31" s="150"/>
      <c r="J31" s="151"/>
      <c r="K31" s="152"/>
      <c r="L31" s="153"/>
      <c r="M31" s="153"/>
      <c r="N31" s="137">
        <f t="shared" si="0"/>
        <v>0</v>
      </c>
      <c r="O31" s="140"/>
    </row>
    <row r="32" spans="1:23" ht="30" customHeight="1" outlineLevel="1" x14ac:dyDescent="0.25">
      <c r="A32" s="9"/>
      <c r="B32" s="72"/>
      <c r="C32" s="5"/>
      <c r="D32" s="5"/>
      <c r="E32" s="5"/>
      <c r="F32" s="5"/>
      <c r="G32" s="5"/>
      <c r="H32" s="171"/>
      <c r="I32" s="150"/>
      <c r="J32" s="151"/>
      <c r="K32" s="152"/>
      <c r="L32" s="153"/>
      <c r="M32" s="153"/>
      <c r="N32" s="137">
        <f t="shared" si="0"/>
        <v>0</v>
      </c>
      <c r="O32" s="140"/>
    </row>
    <row r="33" spans="1:16" ht="30" customHeight="1" outlineLevel="1" x14ac:dyDescent="0.25">
      <c r="A33" s="9"/>
      <c r="B33" s="72"/>
      <c r="C33" s="5"/>
      <c r="D33" s="5"/>
      <c r="E33" s="5"/>
      <c r="F33" s="5"/>
      <c r="G33" s="5"/>
      <c r="H33" s="171"/>
      <c r="I33" s="150"/>
      <c r="J33" s="151"/>
      <c r="K33" s="152"/>
      <c r="L33" s="153"/>
      <c r="M33" s="153"/>
      <c r="N33" s="137">
        <f t="shared" si="0"/>
        <v>0</v>
      </c>
      <c r="O33" s="140"/>
    </row>
    <row r="34" spans="1:16" ht="30" customHeight="1" outlineLevel="1" x14ac:dyDescent="0.25">
      <c r="A34" s="9"/>
      <c r="B34" s="72"/>
      <c r="C34" s="5"/>
      <c r="D34" s="5"/>
      <c r="E34" s="5"/>
      <c r="F34" s="5"/>
      <c r="G34" s="5"/>
      <c r="H34" s="171"/>
      <c r="I34" s="150"/>
      <c r="J34" s="151"/>
      <c r="K34" s="152"/>
      <c r="L34" s="153"/>
      <c r="M34" s="153"/>
      <c r="N34" s="137">
        <f t="shared" si="0"/>
        <v>0</v>
      </c>
      <c r="O34" s="140"/>
    </row>
    <row r="35" spans="1:16" ht="30" customHeight="1" outlineLevel="1" x14ac:dyDescent="0.25">
      <c r="A35" s="9"/>
      <c r="B35" s="72"/>
      <c r="C35" s="5"/>
      <c r="D35" s="5"/>
      <c r="E35" s="5"/>
      <c r="F35" s="5"/>
      <c r="G35" s="5"/>
      <c r="H35" s="171"/>
      <c r="I35" s="150"/>
      <c r="J35" s="151"/>
      <c r="K35" s="152"/>
      <c r="L35" s="153"/>
      <c r="M35" s="153"/>
      <c r="N35" s="137">
        <f t="shared" si="0"/>
        <v>0</v>
      </c>
      <c r="O35" s="140"/>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30"/>
      <c r="I37" s="131"/>
      <c r="J37" s="131"/>
      <c r="K37" s="131"/>
      <c r="L37" s="131"/>
      <c r="M37" s="131"/>
      <c r="N37" s="131"/>
      <c r="O37" s="132"/>
    </row>
    <row r="38" spans="1:16" ht="21" customHeight="1" x14ac:dyDescent="0.25">
      <c r="A38" s="9"/>
      <c r="B38" s="206" t="e">
        <f>VLOOKUP(B20,EAS!A2:B1439,2,0)</f>
        <v>#N/A</v>
      </c>
      <c r="C38" s="206"/>
      <c r="D38" s="206"/>
      <c r="E38" s="206"/>
      <c r="F38" s="206"/>
      <c r="G38" s="5"/>
      <c r="H38" s="133"/>
      <c r="I38" s="216" t="s">
        <v>7</v>
      </c>
      <c r="J38" s="216"/>
      <c r="K38" s="216"/>
      <c r="L38" s="216"/>
      <c r="M38" s="216"/>
      <c r="N38" s="216"/>
      <c r="O38" s="134"/>
    </row>
    <row r="39" spans="1:16" ht="42.95" customHeight="1" thickBot="1" x14ac:dyDescent="0.3">
      <c r="A39" s="10"/>
      <c r="B39" s="11"/>
      <c r="C39" s="11"/>
      <c r="D39" s="11"/>
      <c r="E39" s="11"/>
      <c r="F39" s="11"/>
      <c r="G39" s="11"/>
      <c r="H39" s="10"/>
      <c r="I39" s="266"/>
      <c r="J39" s="266"/>
      <c r="K39" s="266"/>
      <c r="L39" s="266"/>
      <c r="M39" s="266"/>
      <c r="N39" s="266"/>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8"/>
      <c r="P41" s="78"/>
    </row>
    <row r="42" spans="1:16" ht="8.25" customHeight="1" thickBot="1" x14ac:dyDescent="0.3"/>
    <row r="43" spans="1:16" s="19" customFormat="1" ht="31.5" customHeight="1" thickBot="1" x14ac:dyDescent="0.3">
      <c r="A43" s="268" t="s">
        <v>4</v>
      </c>
      <c r="B43" s="269"/>
      <c r="C43" s="269"/>
      <c r="D43" s="269"/>
      <c r="E43" s="269"/>
      <c r="F43" s="269"/>
      <c r="G43" s="269"/>
      <c r="H43" s="269"/>
      <c r="I43" s="269"/>
      <c r="J43" s="269"/>
      <c r="K43" s="269"/>
      <c r="L43" s="269"/>
      <c r="M43" s="269"/>
      <c r="N43" s="269"/>
      <c r="O43" s="270"/>
      <c r="P43" s="78"/>
    </row>
    <row r="44" spans="1:16" ht="15" customHeight="1" x14ac:dyDescent="0.25">
      <c r="A44" s="271" t="s">
        <v>2659</v>
      </c>
      <c r="B44" s="272"/>
      <c r="C44" s="272"/>
      <c r="D44" s="272"/>
      <c r="E44" s="272"/>
      <c r="F44" s="272"/>
      <c r="G44" s="272"/>
      <c r="H44" s="272"/>
      <c r="I44" s="272"/>
      <c r="J44" s="272"/>
      <c r="K44" s="272"/>
      <c r="L44" s="272"/>
      <c r="M44" s="272"/>
      <c r="N44" s="272"/>
      <c r="O44" s="273"/>
    </row>
    <row r="45" spans="1:16" x14ac:dyDescent="0.25">
      <c r="A45" s="274"/>
      <c r="B45" s="275"/>
      <c r="C45" s="275"/>
      <c r="D45" s="275"/>
      <c r="E45" s="275"/>
      <c r="F45" s="275"/>
      <c r="G45" s="275"/>
      <c r="H45" s="275"/>
      <c r="I45" s="275"/>
      <c r="J45" s="275"/>
      <c r="K45" s="275"/>
      <c r="L45" s="275"/>
      <c r="M45" s="275"/>
      <c r="N45" s="275"/>
      <c r="O45" s="276"/>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25">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25">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25">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25">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25">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25">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25">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25">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25">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25">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25">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25">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25">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25">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25">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25">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25">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25">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25">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25">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25">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25">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25">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25">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25">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25">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25">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25">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25">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25">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25">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25">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25">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25">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25">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25">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25">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25">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25">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25">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25">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25">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25">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25">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25">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25">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25">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25">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25">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25">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25">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25">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25">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25">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25">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25">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
      <c r="A107" s="145">
        <v>60</v>
      </c>
      <c r="B107" s="124"/>
      <c r="C107" s="126"/>
      <c r="D107" s="123"/>
      <c r="E107" s="146"/>
      <c r="F107" s="146"/>
      <c r="G107" s="76" t="str">
        <f t="shared" si="1"/>
        <v/>
      </c>
      <c r="H107" s="124"/>
      <c r="I107" s="123"/>
      <c r="J107" s="123"/>
      <c r="K107" s="125"/>
      <c r="L107" s="126"/>
      <c r="M107" s="119"/>
      <c r="N107" s="126"/>
      <c r="O107" s="126"/>
      <c r="P107" s="81"/>
    </row>
    <row r="108" spans="1:16" ht="29.45" customHeight="1" thickBot="1" x14ac:dyDescent="0.3">
      <c r="O108" s="186" t="str">
        <f>HYPERLINK("#Integrante_6!A1","INICIO")</f>
        <v>INICIO</v>
      </c>
    </row>
    <row r="109" spans="1:16" s="19" customFormat="1" ht="31.5" customHeight="1" thickBot="1" x14ac:dyDescent="0.3">
      <c r="A109" s="268" t="s">
        <v>2638</v>
      </c>
      <c r="B109" s="269"/>
      <c r="C109" s="269"/>
      <c r="D109" s="269"/>
      <c r="E109" s="269"/>
      <c r="F109" s="269"/>
      <c r="G109" s="269"/>
      <c r="H109" s="269"/>
      <c r="I109" s="269"/>
      <c r="J109" s="269"/>
      <c r="K109" s="269"/>
      <c r="L109" s="269"/>
      <c r="M109" s="269"/>
      <c r="N109" s="269"/>
      <c r="O109" s="270"/>
      <c r="P109" s="78"/>
    </row>
    <row r="110" spans="1:16" ht="15" customHeight="1" x14ac:dyDescent="0.25">
      <c r="A110" s="271" t="s">
        <v>2660</v>
      </c>
      <c r="B110" s="272"/>
      <c r="C110" s="272"/>
      <c r="D110" s="272"/>
      <c r="E110" s="272"/>
      <c r="F110" s="272"/>
      <c r="G110" s="272"/>
      <c r="H110" s="272"/>
      <c r="I110" s="272"/>
      <c r="J110" s="272"/>
      <c r="K110" s="272"/>
      <c r="L110" s="272"/>
      <c r="M110" s="272"/>
      <c r="N110" s="272"/>
      <c r="O110" s="273"/>
    </row>
    <row r="111" spans="1:16" x14ac:dyDescent="0.25">
      <c r="A111" s="274"/>
      <c r="B111" s="275"/>
      <c r="C111" s="275"/>
      <c r="D111" s="275"/>
      <c r="E111" s="275"/>
      <c r="F111" s="275"/>
      <c r="G111" s="275"/>
      <c r="H111" s="275"/>
      <c r="I111" s="275"/>
      <c r="J111" s="275"/>
      <c r="K111" s="275"/>
      <c r="L111" s="275"/>
      <c r="M111" s="275"/>
      <c r="N111" s="275"/>
      <c r="O111" s="276"/>
    </row>
    <row r="112" spans="1:16" s="1" customFormat="1" ht="26.25" customHeight="1" x14ac:dyDescent="0.25">
      <c r="I112" s="247" t="s">
        <v>9</v>
      </c>
      <c r="J112" s="248"/>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25">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25">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25">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25">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25">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25">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25">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25">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25">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25">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25">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25">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25">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25">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25">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25">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25">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25">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25">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25">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25">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25">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25">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25">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25">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25">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25">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25">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25">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25">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25">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25">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25">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25">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25">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25">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25">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25">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25">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25">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25">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25">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25">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25">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25">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
      <c r="O161" s="186" t="str">
        <f>HYPERLINK("#Integrante_6!A1","INICIO")</f>
        <v>INICIO</v>
      </c>
    </row>
    <row r="162" spans="1:28" s="19" customFormat="1" ht="31.5" customHeight="1" thickBot="1" x14ac:dyDescent="0.3">
      <c r="A162" s="203" t="s">
        <v>13</v>
      </c>
      <c r="B162" s="204"/>
      <c r="C162" s="204"/>
      <c r="D162" s="204"/>
      <c r="E162" s="208"/>
      <c r="F162" s="204" t="s">
        <v>15</v>
      </c>
      <c r="G162" s="204"/>
      <c r="H162" s="204"/>
      <c r="I162" s="203" t="s">
        <v>16</v>
      </c>
      <c r="J162" s="204"/>
      <c r="K162" s="204"/>
      <c r="L162" s="204"/>
      <c r="M162" s="204"/>
      <c r="N162" s="204"/>
      <c r="O162" s="208"/>
      <c r="P162" s="78"/>
    </row>
    <row r="163" spans="1:28" ht="51.75" customHeight="1" x14ac:dyDescent="0.25">
      <c r="A163" s="249" t="s">
        <v>2664</v>
      </c>
      <c r="B163" s="250"/>
      <c r="C163" s="250"/>
      <c r="D163" s="250"/>
      <c r="E163" s="251"/>
      <c r="F163" s="252" t="s">
        <v>2665</v>
      </c>
      <c r="G163" s="252"/>
      <c r="H163" s="252"/>
      <c r="I163" s="249" t="s">
        <v>2635</v>
      </c>
      <c r="J163" s="250"/>
      <c r="K163" s="250"/>
      <c r="L163" s="250"/>
      <c r="M163" s="250"/>
      <c r="N163" s="250"/>
      <c r="O163" s="251"/>
    </row>
    <row r="164" spans="1:28" ht="9" customHeight="1" x14ac:dyDescent="0.25">
      <c r="A164" s="166"/>
      <c r="B164" s="167"/>
      <c r="C164" s="167"/>
      <c r="E164" s="8"/>
      <c r="F164" s="167"/>
      <c r="G164" s="167"/>
      <c r="H164" s="167"/>
      <c r="I164" s="166"/>
      <c r="J164" s="167"/>
      <c r="K164" s="5"/>
      <c r="L164" s="5"/>
      <c r="M164" s="5"/>
      <c r="N164" s="158"/>
      <c r="O164" s="8"/>
      <c r="Q164" s="4" t="s">
        <v>2649</v>
      </c>
    </row>
    <row r="165" spans="1:28" x14ac:dyDescent="0.25">
      <c r="A165" s="9"/>
      <c r="B165" s="205" t="s">
        <v>2618</v>
      </c>
      <c r="C165" s="205"/>
      <c r="D165" s="205"/>
      <c r="E165" s="8"/>
      <c r="F165" s="5"/>
      <c r="G165" s="253" t="s">
        <v>2618</v>
      </c>
      <c r="H165" s="253"/>
      <c r="I165" s="254" t="s">
        <v>1164</v>
      </c>
      <c r="J165" s="255"/>
      <c r="K165" s="255"/>
      <c r="L165" s="255"/>
      <c r="M165" s="255"/>
      <c r="N165" s="109"/>
      <c r="O165" s="8"/>
      <c r="S165" s="51"/>
    </row>
    <row r="166" spans="1:28" x14ac:dyDescent="0.25">
      <c r="A166" s="9"/>
      <c r="B166" s="5"/>
      <c r="C166" s="5"/>
      <c r="D166" s="159" t="s">
        <v>14</v>
      </c>
      <c r="E166" s="8"/>
      <c r="F166" s="5"/>
      <c r="G166" s="168" t="s">
        <v>14</v>
      </c>
      <c r="I166" s="9"/>
      <c r="J166" s="5"/>
      <c r="K166" s="5"/>
      <c r="L166" s="5"/>
      <c r="M166" s="5"/>
      <c r="N166" s="5"/>
      <c r="O166" s="8"/>
    </row>
    <row r="167" spans="1:28" x14ac:dyDescent="0.25">
      <c r="A167" s="9"/>
      <c r="D167" s="109"/>
      <c r="E167" s="8"/>
      <c r="F167" s="5"/>
      <c r="G167" s="109"/>
      <c r="I167" s="256" t="s">
        <v>2648</v>
      </c>
      <c r="J167" s="257"/>
      <c r="K167" s="257"/>
      <c r="L167" s="257"/>
      <c r="M167" s="257"/>
      <c r="N167" s="257"/>
      <c r="O167" s="258"/>
      <c r="U167" s="51"/>
    </row>
    <row r="168" spans="1:28" x14ac:dyDescent="0.25">
      <c r="A168" s="9"/>
      <c r="B168" s="267" t="s">
        <v>2662</v>
      </c>
      <c r="C168" s="267"/>
      <c r="D168" s="267"/>
      <c r="E168" s="8"/>
      <c r="F168" s="5"/>
      <c r="H168" s="83" t="s">
        <v>2661</v>
      </c>
      <c r="I168" s="256"/>
      <c r="J168" s="257"/>
      <c r="K168" s="257"/>
      <c r="L168" s="257"/>
      <c r="M168" s="257"/>
      <c r="N168" s="257"/>
      <c r="O168" s="25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8"/>
      <c r="P172" s="78"/>
    </row>
    <row r="173" spans="1:28" ht="15" customHeight="1" x14ac:dyDescent="0.25">
      <c r="A173" s="224" t="s">
        <v>2676</v>
      </c>
      <c r="B173" s="225"/>
      <c r="C173" s="225"/>
      <c r="D173" s="225"/>
      <c r="E173" s="225"/>
      <c r="F173" s="225"/>
      <c r="G173" s="225"/>
      <c r="H173" s="225"/>
      <c r="I173" s="225"/>
      <c r="J173" s="225"/>
      <c r="K173" s="225"/>
      <c r="L173" s="225"/>
      <c r="M173" s="225"/>
      <c r="N173" s="225"/>
      <c r="O173" s="226"/>
    </row>
    <row r="174" spans="1:28" ht="24" thickBot="1" x14ac:dyDescent="0.3">
      <c r="A174" s="227"/>
      <c r="B174" s="228"/>
      <c r="C174" s="228"/>
      <c r="D174" s="228"/>
      <c r="E174" s="228"/>
      <c r="F174" s="228"/>
      <c r="G174" s="228"/>
      <c r="H174" s="228"/>
      <c r="I174" s="228"/>
      <c r="J174" s="228"/>
      <c r="K174" s="228"/>
      <c r="L174" s="228"/>
      <c r="M174" s="228"/>
      <c r="N174" s="228"/>
      <c r="O174" s="22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9" t="s">
        <v>2670</v>
      </c>
      <c r="C176" s="259"/>
      <c r="D176" s="259"/>
      <c r="E176" s="259"/>
      <c r="F176" s="259"/>
      <c r="G176" s="259"/>
      <c r="H176" s="20"/>
      <c r="I176" s="263" t="s">
        <v>2674</v>
      </c>
      <c r="J176" s="264"/>
      <c r="K176" s="264"/>
      <c r="L176" s="264"/>
      <c r="M176" s="264"/>
      <c r="O176" s="186" t="str">
        <f>HYPERLINK("#Integrante_6!A1","INICIO")</f>
        <v>INICIO</v>
      </c>
      <c r="Q176" s="19"/>
      <c r="R176" s="19"/>
      <c r="S176" s="19"/>
      <c r="T176" s="19"/>
      <c r="U176" s="19"/>
      <c r="V176" s="19"/>
      <c r="W176" s="19"/>
      <c r="X176" s="19"/>
      <c r="Y176" s="19"/>
      <c r="Z176" s="19"/>
      <c r="AA176" s="19"/>
      <c r="AB176" s="19"/>
    </row>
    <row r="177" spans="1:28" ht="23.25" x14ac:dyDescent="0.25">
      <c r="A177" s="9"/>
      <c r="B177" s="232" t="s">
        <v>17</v>
      </c>
      <c r="C177" s="233"/>
      <c r="D177" s="234"/>
      <c r="E177" s="263" t="s">
        <v>2620</v>
      </c>
      <c r="F177" s="264"/>
      <c r="G177" s="265"/>
      <c r="H177" s="5"/>
      <c r="I177" s="232" t="s">
        <v>17</v>
      </c>
      <c r="J177" s="233"/>
      <c r="K177" s="233"/>
      <c r="L177" s="234"/>
      <c r="M177" s="241" t="s">
        <v>2679</v>
      </c>
      <c r="O177" s="8"/>
      <c r="Q177" s="19"/>
      <c r="R177" s="19"/>
      <c r="S177" s="165"/>
      <c r="T177" s="19"/>
      <c r="U177" s="19"/>
      <c r="V177" s="19"/>
      <c r="W177" s="19"/>
      <c r="X177" s="19"/>
      <c r="Y177" s="19"/>
      <c r="Z177" s="19"/>
      <c r="AA177" s="19"/>
      <c r="AB177" s="19"/>
    </row>
    <row r="178" spans="1:28" ht="23.25" x14ac:dyDescent="0.25">
      <c r="A178" s="9"/>
      <c r="B178" s="260"/>
      <c r="C178" s="261"/>
      <c r="D178" s="262"/>
      <c r="E178" s="165" t="s">
        <v>2621</v>
      </c>
      <c r="F178" s="165" t="s">
        <v>2622</v>
      </c>
      <c r="G178" s="165" t="s">
        <v>2623</v>
      </c>
      <c r="H178" s="5"/>
      <c r="I178" s="260"/>
      <c r="J178" s="261"/>
      <c r="K178" s="261"/>
      <c r="L178" s="262"/>
      <c r="M178" s="242"/>
      <c r="O178" s="8"/>
      <c r="Q178" s="19"/>
      <c r="R178" s="19"/>
      <c r="S178" s="165" t="s">
        <v>2623</v>
      </c>
      <c r="T178" s="19"/>
      <c r="U178" s="19"/>
      <c r="V178" s="19"/>
      <c r="W178" s="19"/>
      <c r="X178" s="19"/>
      <c r="Y178" s="19"/>
      <c r="Z178" s="19"/>
      <c r="AA178" s="19"/>
      <c r="AB178" s="19"/>
    </row>
    <row r="179" spans="1:28" ht="23.25" x14ac:dyDescent="0.25">
      <c r="A179" s="9"/>
      <c r="B179" s="230" t="s">
        <v>2670</v>
      </c>
      <c r="C179" s="230"/>
      <c r="D179" s="230"/>
      <c r="E179" s="24">
        <v>0.02</v>
      </c>
      <c r="F179" s="179"/>
      <c r="G179" s="180" t="str">
        <f>IF(F179&gt;0,SUM(E179+F179),"")</f>
        <v/>
      </c>
      <c r="H179" s="5"/>
      <c r="I179" s="221" t="s">
        <v>2672</v>
      </c>
      <c r="J179" s="222"/>
      <c r="K179" s="222"/>
      <c r="L179" s="223"/>
      <c r="M179" s="179"/>
      <c r="O179" s="8"/>
      <c r="Q179" s="19"/>
      <c r="R179" s="19"/>
      <c r="S179" s="180" t="str">
        <f>IF(M179&gt;0,SUM(L179+M179),"")</f>
        <v/>
      </c>
      <c r="T179" s="19"/>
      <c r="U179" s="19"/>
      <c r="V179" s="19"/>
      <c r="W179" s="19"/>
      <c r="X179" s="19"/>
      <c r="Y179" s="19"/>
      <c r="Z179" s="19"/>
      <c r="AA179" s="19"/>
      <c r="AB179" s="19"/>
    </row>
    <row r="180" spans="1:28" ht="23.25" hidden="1" x14ac:dyDescent="0.25">
      <c r="A180" s="9"/>
      <c r="B180" s="230" t="s">
        <v>1165</v>
      </c>
      <c r="C180" s="230"/>
      <c r="D180" s="230"/>
      <c r="E180" s="24">
        <v>0.02</v>
      </c>
      <c r="F180" s="69"/>
      <c r="G180" s="164" t="str">
        <f>IF(F180&gt;0,SUM(E180+F180),"")</f>
        <v/>
      </c>
      <c r="H180" s="5"/>
      <c r="I180" s="221" t="s">
        <v>1169</v>
      </c>
      <c r="J180" s="222"/>
      <c r="K180" s="223"/>
      <c r="L180" s="24">
        <v>0.02</v>
      </c>
      <c r="M180" s="69"/>
      <c r="N180" s="164" t="str">
        <f>IF(M180&gt;0,SUM(L180+M180),"")</f>
        <v/>
      </c>
      <c r="O180" s="8"/>
      <c r="Q180" s="19"/>
      <c r="R180" s="19"/>
      <c r="S180" s="19"/>
      <c r="T180" s="19"/>
      <c r="U180" s="19"/>
      <c r="V180" s="19"/>
      <c r="W180" s="19"/>
      <c r="X180" s="19"/>
      <c r="Y180" s="19"/>
      <c r="Z180" s="19"/>
      <c r="AA180" s="19"/>
      <c r="AB180" s="19"/>
    </row>
    <row r="181" spans="1:28" ht="23.25" hidden="1" x14ac:dyDescent="0.25">
      <c r="A181" s="9"/>
      <c r="B181" s="230" t="s">
        <v>1166</v>
      </c>
      <c r="C181" s="230"/>
      <c r="D181" s="230"/>
      <c r="E181" s="24">
        <v>0.02</v>
      </c>
      <c r="F181" s="69"/>
      <c r="G181" s="164" t="str">
        <f>IF(F181&gt;0,SUM(E181+F181),"")</f>
        <v/>
      </c>
      <c r="H181" s="5"/>
      <c r="I181" s="221" t="s">
        <v>1170</v>
      </c>
      <c r="J181" s="222"/>
      <c r="K181" s="223"/>
      <c r="L181" s="24">
        <v>0.02</v>
      </c>
      <c r="M181" s="69"/>
      <c r="N181" s="164" t="str">
        <f>IF(M181&gt;0,SUM(L181+M181),"")</f>
        <v/>
      </c>
      <c r="O181" s="8"/>
      <c r="Q181" s="19"/>
      <c r="R181" s="19"/>
      <c r="S181" s="19"/>
      <c r="T181" s="19"/>
      <c r="U181" s="19"/>
      <c r="V181" s="19"/>
      <c r="W181" s="19"/>
      <c r="X181" s="19"/>
      <c r="Y181" s="19"/>
      <c r="Z181" s="19"/>
      <c r="AA181" s="19"/>
      <c r="AB181" s="19"/>
    </row>
    <row r="182" spans="1:28" ht="23.25" hidden="1" x14ac:dyDescent="0.25">
      <c r="A182" s="9"/>
      <c r="B182" s="230" t="s">
        <v>1167</v>
      </c>
      <c r="C182" s="230"/>
      <c r="D182" s="230"/>
      <c r="E182" s="24">
        <v>0.03</v>
      </c>
      <c r="F182" s="69"/>
      <c r="G182" s="164" t="str">
        <f>IF(F182&gt;0,SUM(E182+F182),"")</f>
        <v/>
      </c>
      <c r="H182" s="5"/>
      <c r="I182" s="221" t="s">
        <v>1171</v>
      </c>
      <c r="J182" s="222"/>
      <c r="K182" s="223"/>
      <c r="L182" s="24">
        <v>0.02</v>
      </c>
      <c r="M182" s="69"/>
      <c r="N182" s="164"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21" t="s">
        <v>1172</v>
      </c>
      <c r="J183" s="222"/>
      <c r="K183" s="223"/>
      <c r="L183" s="24">
        <v>0.02</v>
      </c>
      <c r="M183" s="69"/>
      <c r="N183" s="164"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5">
        <f>+SUM(G179:G182)</f>
        <v>0</v>
      </c>
      <c r="D185" s="170" t="s">
        <v>2633</v>
      </c>
      <c r="E185" s="96">
        <f>+(C185*SUM(K20:K35))</f>
        <v>0</v>
      </c>
      <c r="F185" s="94"/>
      <c r="G185" s="95"/>
      <c r="H185" s="90"/>
      <c r="I185" s="92" t="s">
        <v>2632</v>
      </c>
      <c r="J185" s="185">
        <f>M179</f>
        <v>0</v>
      </c>
      <c r="K185" s="231" t="s">
        <v>2633</v>
      </c>
      <c r="L185" s="231"/>
      <c r="M185" s="96">
        <f>+J185*K20</f>
        <v>0</v>
      </c>
      <c r="N185" s="97"/>
      <c r="O185" s="98"/>
    </row>
    <row r="186" spans="1:28" ht="15.75" thickBot="1" x14ac:dyDescent="0.3">
      <c r="A186" s="10"/>
      <c r="B186" s="99"/>
      <c r="C186" s="99"/>
      <c r="D186" s="99"/>
      <c r="E186" s="99"/>
      <c r="F186" s="99"/>
      <c r="G186" s="99"/>
      <c r="H186" s="99"/>
      <c r="I186" s="181"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8"/>
      <c r="P188" s="78"/>
    </row>
    <row r="189" spans="1:28" ht="15" customHeight="1" x14ac:dyDescent="0.25">
      <c r="A189" s="224" t="s">
        <v>19</v>
      </c>
      <c r="B189" s="225"/>
      <c r="C189" s="225"/>
      <c r="D189" s="225"/>
      <c r="E189" s="225"/>
      <c r="F189" s="225"/>
      <c r="G189" s="225"/>
      <c r="H189" s="225"/>
      <c r="I189" s="225"/>
      <c r="J189" s="225"/>
      <c r="K189" s="225"/>
      <c r="L189" s="225"/>
      <c r="M189" s="225"/>
      <c r="N189" s="225"/>
      <c r="O189" s="226"/>
    </row>
    <row r="190" spans="1:28" ht="15.75" thickBot="1" x14ac:dyDescent="0.3">
      <c r="A190" s="227"/>
      <c r="B190" s="228"/>
      <c r="C190" s="228"/>
      <c r="D190" s="228"/>
      <c r="E190" s="228"/>
      <c r="F190" s="228"/>
      <c r="G190" s="228"/>
      <c r="H190" s="228"/>
      <c r="I190" s="228"/>
      <c r="J190" s="228"/>
      <c r="K190" s="228"/>
      <c r="L190" s="228"/>
      <c r="M190" s="228"/>
      <c r="N190" s="228"/>
      <c r="O190" s="229"/>
    </row>
    <row r="191" spans="1:28" x14ac:dyDescent="0.25">
      <c r="A191" s="9"/>
      <c r="B191" s="5"/>
      <c r="C191" s="5"/>
      <c r="D191" s="5"/>
      <c r="E191" s="5"/>
      <c r="F191" s="5"/>
      <c r="G191" s="5"/>
      <c r="H191" s="5"/>
      <c r="I191" s="5"/>
      <c r="J191" s="5"/>
      <c r="K191" s="5"/>
      <c r="L191" s="5"/>
      <c r="M191" s="5"/>
      <c r="N191" s="5"/>
      <c r="O191" s="8"/>
      <c r="Q191" s="154"/>
      <c r="R191" s="154"/>
      <c r="S191" s="154"/>
      <c r="T191" s="154"/>
    </row>
    <row r="192" spans="1:28" x14ac:dyDescent="0.25">
      <c r="A192" s="9"/>
      <c r="B192" s="246" t="s">
        <v>2641</v>
      </c>
      <c r="C192" s="246"/>
      <c r="E192" s="5" t="s">
        <v>20</v>
      </c>
      <c r="H192" s="168" t="s">
        <v>24</v>
      </c>
      <c r="J192" s="5" t="s">
        <v>2642</v>
      </c>
      <c r="K192" s="5"/>
      <c r="M192" s="5"/>
      <c r="N192" s="5"/>
      <c r="O192" s="8"/>
      <c r="Q192" s="155"/>
      <c r="R192" s="156"/>
      <c r="S192" s="156"/>
      <c r="T192" s="155"/>
    </row>
    <row r="193" spans="1:18" x14ac:dyDescent="0.25">
      <c r="A193" s="9"/>
      <c r="C193" s="129"/>
      <c r="D193" s="5"/>
      <c r="E193" s="128"/>
      <c r="F193" s="5"/>
      <c r="G193" s="5"/>
      <c r="H193" s="148"/>
      <c r="J193" s="5"/>
      <c r="K193" s="129"/>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8"/>
      <c r="P197" s="78"/>
    </row>
    <row r="198" spans="1:18" ht="21.75" thickBot="1" x14ac:dyDescent="0.3">
      <c r="A198" s="9"/>
      <c r="B198" s="5"/>
      <c r="C198" s="5"/>
      <c r="D198" s="5"/>
      <c r="E198" s="5"/>
      <c r="F198" s="5"/>
      <c r="G198" s="5"/>
      <c r="H198" s="5"/>
      <c r="I198" s="5"/>
      <c r="J198" s="5"/>
      <c r="K198" s="5"/>
      <c r="L198" s="5"/>
      <c r="M198" s="5"/>
      <c r="N198" s="5"/>
      <c r="O198" s="186" t="str">
        <f>HYPERLINK("#Integrante_6!A1","INICIO")</f>
        <v>INICIO</v>
      </c>
    </row>
    <row r="199" spans="1:18" ht="231" customHeight="1" x14ac:dyDescent="0.25">
      <c r="A199" s="9"/>
      <c r="B199" s="220" t="s">
        <v>2663</v>
      </c>
      <c r="C199" s="220"/>
      <c r="D199" s="220"/>
      <c r="E199" s="220"/>
      <c r="F199" s="220"/>
      <c r="G199" s="220"/>
      <c r="H199" s="220"/>
      <c r="I199" s="220"/>
      <c r="J199" s="220"/>
      <c r="K199" s="220"/>
      <c r="L199" s="220"/>
      <c r="M199" s="220"/>
      <c r="N199" s="220"/>
      <c r="O199" s="8"/>
    </row>
    <row r="200" spans="1:18" x14ac:dyDescent="0.25">
      <c r="A200" s="9"/>
      <c r="B200" s="243"/>
      <c r="C200" s="243"/>
      <c r="D200" s="243"/>
      <c r="E200" s="243"/>
      <c r="F200" s="243"/>
      <c r="G200" s="243"/>
      <c r="H200" s="243"/>
      <c r="I200" s="243"/>
      <c r="J200" s="243"/>
      <c r="K200" s="243"/>
      <c r="L200" s="243"/>
      <c r="M200" s="243"/>
      <c r="N200" s="243"/>
      <c r="O200" s="8"/>
    </row>
    <row r="201" spans="1:18" x14ac:dyDescent="0.25">
      <c r="A201" s="9"/>
      <c r="B201" s="244" t="s">
        <v>2653</v>
      </c>
      <c r="C201" s="245"/>
      <c r="D201" s="245"/>
      <c r="E201" s="245"/>
      <c r="F201" s="245"/>
      <c r="G201" s="245"/>
      <c r="H201" s="245"/>
      <c r="I201" s="245"/>
      <c r="J201" s="245"/>
      <c r="K201" s="245"/>
      <c r="L201" s="245"/>
      <c r="M201" s="245"/>
      <c r="N201" s="245"/>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8"/>
      <c r="D211" s="21"/>
      <c r="G211" s="27" t="s">
        <v>2625</v>
      </c>
      <c r="H211" s="149"/>
      <c r="J211" s="27" t="s">
        <v>2627</v>
      </c>
      <c r="K211" s="149"/>
      <c r="L211" s="21"/>
      <c r="M211" s="21"/>
      <c r="N211" s="21"/>
      <c r="O211" s="8"/>
    </row>
    <row r="212" spans="1:15" x14ac:dyDescent="0.25">
      <c r="A212" s="9"/>
      <c r="B212" s="27" t="s">
        <v>2624</v>
      </c>
      <c r="C212" s="148"/>
      <c r="D212" s="21"/>
      <c r="G212" s="27" t="s">
        <v>2626</v>
      </c>
      <c r="H212" s="149"/>
      <c r="J212" s="27" t="s">
        <v>2628</v>
      </c>
      <c r="K212" s="148"/>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metadata/properties"/>
    <ds:schemaRef ds:uri="http://www.w3.org/XML/1998/namespace"/>
    <ds:schemaRef ds:uri="a65d333d-5b59-4810-bc94-b80d9325abbc"/>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OSCAR DAVID TAPIAS ROMERO</cp:lastModifiedBy>
  <cp:lastPrinted>2020-12-28T20:26:04Z</cp:lastPrinted>
  <dcterms:created xsi:type="dcterms:W3CDTF">2020-10-14T21:57:42Z</dcterms:created>
  <dcterms:modified xsi:type="dcterms:W3CDTF">2020-12-28T20:30:23Z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