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scar.DESKTOP-V77S0D3\OneDrive\Desktop\DOCUMENTOS UT SEMILLEROS DE PAZ\BOGOT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7970" windowHeight="606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<sst xmlns="http://schemas.openxmlformats.org/spreadsheetml/2006/main" count="4509" uniqueCount="2725">
  <si>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</si>
  <si>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</si>
  <si>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</si>
  <si>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</si>
  <si>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</si>
  <si>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</si>
  <si>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</si>
  <si>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</si>
  <si>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</si>
  <si>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</si>
  <si>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</si>
  <si>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</si>
  <si>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</si>
  <si>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</si>
  <si>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</si>
  <si>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</si>
  <si>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</si>
  <si>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</si>
  <si>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</si>
  <si>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</si>
  <si>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</si>
  <si>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</si>
  <si>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</si>
  <si>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</si>
  <si>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</si>
  <si>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</si>
  <si>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</si>
  <si>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</si>
  <si>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</si>
  <si>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</si>
  <si>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</si>
  <si>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</si>
  <si>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</si>
  <si>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</si>
  <si>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</si>
  <si>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</si>
  <si>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</si>
  <si>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</si>
  <si>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</si>
  <si>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</si>
  <si>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</si>
  <si>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</si>
  <si>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</si>
  <si>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</si>
  <si>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</si>
  <si>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</si>
  <si>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</si>
  <si>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</si>
  <si>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</si>
  <si>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</si>
  <si>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</si>
  <si>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</si>
  <si>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</si>
  <si>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</si>
  <si>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</si>
  <si>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</si>
  <si>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</si>
  <si>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</si>
  <si>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</si>
  <si>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</si>
  <si>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</si>
  <si>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</si>
  <si>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</si>
  <si>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</si>
  <si>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</si>
  <si>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</si>
  <si>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</si>
  <si>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</si>
  <si>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</si>
  <si>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</si>
  <si>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</si>
  <si>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</si>
  <si>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</si>
  <si>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</si>
  <si>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</si>
  <si>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</si>
  <si>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</si>
  <si>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</si>
  <si>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</si>
  <si>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</si>
  <si>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</si>
  <si>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</si>
  <si>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</si>
  <si>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</si>
  <si>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</si>
  <si>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</si>
  <si>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</si>
  <si>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</si>
  <si>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</si>
  <si>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</si>
  <si>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</si>
  <si>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</si>
  <si>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</si>
  <si>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</si>
  <si>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</si>
  <si>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</si>
  <si>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</si>
  <si>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</si>
  <si>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</si>
  <si>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</si>
  <si>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</si>
  <si>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</si>
  <si>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</si>
  <si>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</si>
  <si>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</si>
  <si>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</si>
  <si>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</si>
  <si>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</si>
  <si>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</si>
  <si>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</si>
  <si>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</si>
  <si>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</si>
  <si>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</si>
  <si>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</si>
  <si>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</si>
  <si>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</si>
  <si>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</si>
  <si>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</si>
  <si>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</si>
  <si>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</si>
  <si>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</si>
  <si>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</si>
  <si>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</si>
  <si>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</si>
  <si>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</si>
  <si>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</si>
  <si>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</si>
  <si>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</si>
  <si>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</si>
  <si>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</si>
  <si>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</si>
  <si>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</si>
  <si>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</si>
  <si>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</si>
  <si>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</si>
  <si>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</si>
  <si>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</si>
  <si>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</si>
  <si>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</si>
  <si>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</si>
  <si>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</si>
  <si>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</si>
  <si>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</si>
  <si>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</si>
  <si>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</si>
  <si>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</si>
  <si>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</si>
  <si>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</si>
  <si>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</si>
  <si>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</si>
  <si>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</si>
  <si>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</si>
  <si>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</si>
  <si>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</si>
  <si>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</si>
  <si>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</si>
  <si>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</si>
  <si>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</si>
  <si>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</si>
  <si>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</si>
  <si>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</si>
  <si>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</si>
  <si>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</si>
  <si>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</si>
  <si>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</si>
  <si>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</si>
  <si>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</si>
  <si>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</si>
  <si>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</si>
  <si>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</si>
  <si>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</si>
  <si>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</si>
  <si>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</si>
  <si>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</si>
  <si>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</si>
  <si>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</si>
  <si>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</si>
  <si>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</si>
  <si>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</si>
  <si>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</si>
  <si>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</si>
  <si>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</si>
  <si>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</si>
  <si>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</si>
  <si>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</si>
  <si>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</si>
  <si>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</si>
  <si>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</si>
  <si>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</si>
  <si>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</si>
  <si>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</si>
  <si>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</si>
  <si>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</si>
  <si>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</si>
  <si>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</si>
  <si>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</si>
  <si>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</si>
  <si>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</si>
  <si>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</si>
  <si>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</si>
  <si>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</si>
  <si>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</si>
  <si>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</si>
  <si>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</si>
  <si>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</si>
  <si>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</si>
  <si>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</si>
  <si>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</si>
  <si>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</si>
  <si>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</si>
  <si>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</si>
  <si>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</si>
  <si>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</si>
  <si>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</si>
  <si>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</si>
  <si>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</si>
  <si>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</si>
  <si>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</si>
  <si>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</si>
  <si>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</si>
  <si>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</si>
  <si>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</si>
  <si>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</si>
  <si>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</si>
  <si>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</si>
  <si>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</si>
  <si>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</si>
  <si>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</si>
  <si>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</si>
  <si>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</si>
  <si>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</si>
  <si>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</si>
  <si>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</si>
  <si>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</si>
  <si>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</si>
  <si>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</si>
  <si>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</si>
  <si>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</si>
  <si>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</si>
  <si>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</si>
  <si>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</si>
  <si>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</si>
  <si>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</si>
  <si>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</si>
  <si>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</si>
  <si>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</si>
  <si>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</si>
  <si>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</si>
  <si>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</si>
  <si>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</si>
  <si>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</si>
  <si>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</si>
  <si>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</si>
  <si>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</si>
  <si>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</si>
  <si>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</si>
  <si>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</si>
  <si>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</si>
  <si>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</si>
  <si>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</si>
  <si>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</si>
  <si>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</si>
  <si>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</si>
  <si>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</si>
  <si>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</si>
  <si>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</si>
  <si>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</si>
  <si>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</si>
  <si>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</si>
  <si>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</si>
  <si>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</si>
  <si>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</si>
  <si>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</si>
  <si>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</si>
  <si>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</si>
  <si>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</si>
  <si>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</si>
  <si>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</si>
  <si>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</si>
  <si>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</si>
  <si>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</si>
  <si>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</si>
  <si>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</si>
  <si>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</si>
  <si>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</si>
  <si>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</si>
  <si>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</si>
  <si>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</si>
  <si>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</si>
  <si>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</si>
  <si>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</si>
  <si>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</si>
  <si>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</si>
  <si>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</si>
  <si>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</si>
  <si>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</si>
  <si>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</si>
  <si>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</si>
  <si>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</si>
  <si>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</si>
  <si>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</si>
  <si>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</si>
  <si>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</si>
  <si>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</si>
  <si>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</si>
  <si>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</si>
  <si>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</si>
  <si>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</si>
  <si>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</si>
  <si>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</si>
  <si>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</si>
  <si>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</si>
  <si>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</si>
  <si>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</si>
  <si>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</si>
  <si>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</si>
  <si>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</si>
  <si>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</si>
  <si>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</si>
  <si>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</si>
  <si>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</si>
  <si>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</si>
  <si>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</si>
  <si>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</si>
  <si>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</si>
  <si>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</si>
  <si>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</si>
  <si>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</si>
  <si>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</si>
  <si>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</si>
  <si>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</si>
  <si>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</si>
  <si>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</si>
  <si>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</si>
  <si>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</si>
  <si>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</si>
  <si>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</si>
  <si>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</si>
  <si>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</si>
  <si>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</si>
  <si>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</si>
  <si>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</si>
  <si>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</si>
  <si>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</si>
  <si>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</si>
  <si>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</si>
  <si>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</si>
  <si>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</si>
  <si>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</si>
  <si>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</si>
  <si>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</si>
  <si>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</si>
  <si>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</si>
  <si>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</si>
  <si>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</si>
  <si>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</si>
  <si>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</si>
  <si>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</si>
  <si>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</si>
  <si>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</si>
  <si>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</si>
  <si>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</si>
  <si>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</si>
  <si>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</si>
  <si>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</si>
  <si>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</si>
  <si>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</si>
  <si>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</si>
  <si>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</si>
  <si>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</si>
  <si>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</si>
  <si>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</si>
  <si>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</si>
  <si>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</si>
  <si>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</si>
  <si>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</si>
  <si>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</si>
  <si>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</si>
  <si>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</si>
  <si>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</si>
  <si>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</si>
  <si>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</si>
  <si>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</si>
  <si>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</si>
  <si>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</si>
  <si>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</si>
  <si>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</si>
  <si>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</si>
  <si>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</si>
  <si>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</si>
  <si>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</si>
  <si>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</si>
  <si>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</si>
  <si>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</si>
  <si>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</si>
  <si>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</si>
  <si>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</si>
  <si>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</si>
  <si>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</si>
  <si>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</si>
  <si>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</si>
  <si>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</si>
  <si>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</si>
  <si>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</si>
  <si>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</si>
  <si>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</si>
  <si>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</si>
  <si>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</si>
  <si>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</si>
  <si>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</si>
  <si>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</si>
  <si>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</si>
  <si>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</si>
  <si>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</si>
  <si>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</si>
  <si>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</si>
  <si>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</si>
  <si>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</si>
  <si>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</si>
  <si>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</si>
  <si>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</si>
  <si>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</si>
  <si>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</si>
  <si>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</si>
  <si>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</si>
  <si>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</si>
  <si>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</si>
  <si>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</si>
  <si>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</si>
  <si>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</si>
  <si>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</si>
  <si>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</si>
  <si>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</si>
  <si>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</si>
  <si>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</si>
  <si>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</si>
  <si>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</si>
  <si>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</si>
  <si>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</si>
  <si>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</si>
  <si>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</si>
  <si>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</si>
  <si>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</si>
  <si>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</si>
  <si>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</si>
  <si>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</si>
  <si>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</si>
  <si>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</si>
  <si>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</si>
  <si>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</si>
  <si>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</si>
  <si>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</si>
  <si>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</si>
  <si>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</si>
  <si>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</si>
  <si>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</si>
  <si>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</si>
  <si>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</si>
  <si>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</si>
  <si>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</si>
  <si>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</si>
  <si>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</si>
  <si>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</si>
  <si>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</si>
  <si>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</si>
  <si>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</si>
  <si>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</si>
  <si>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</si>
  <si>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</si>
  <si>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</si>
  <si>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</si>
  <si>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</si>
  <si>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</si>
  <si>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</si>
  <si>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</si>
  <si>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</si>
  <si>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</si>
  <si>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</si>
  <si>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</si>
  <si>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</si>
  <si>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</si>
  <si>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</si>
  <si>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</si>
  <si>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</si>
  <si>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</si>
  <si>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</si>
  <si>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</si>
  <si>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</si>
  <si>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</si>
  <si>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</si>
  <si>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</si>
  <si>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</si>
  <si>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</si>
  <si>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</si>
  <si>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</si>
  <si>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</si>
  <si>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</si>
  <si>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</si>
  <si>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</si>
  <si>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</si>
  <si>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</si>
  <si>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</si>
  <si>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</si>
  <si>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</si>
  <si>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</si>
  <si>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</si>
  <si>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</si>
  <si>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</si>
  <si>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</si>
  <si>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</si>
  <si>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</si>
  <si>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</si>
  <si>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</si>
  <si>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</si>
  <si>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</si>
  <si>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</si>
  <si>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</si>
  <si>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</si>
  <si>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</si>
  <si>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</si>
  <si>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</si>
  <si>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</si>
  <si>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</si>
  <si>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</si>
  <si>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</si>
  <si>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</si>
  <si>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</si>
  <si>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</si>
  <si>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</si>
  <si>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</si>
  <si>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</si>
  <si>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</si>
  <si>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</si>
  <si>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</si>
  <si>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</si>
  <si>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</si>
  <si>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</si>
  <si>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</si>
  <si>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</si>
  <si>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</si>
  <si>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</si>
  <si>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</si>
  <si>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</si>
  <si>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</si>
  <si>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</si>
  <si>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</si>
  <si>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</si>
  <si>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</si>
  <si>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</si>
  <si>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</si>
  <si>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</si>
  <si>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</si>
  <si>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</si>
  <si>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</si>
  <si>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</si>
  <si>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</si>
  <si>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</si>
  <si>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</si>
  <si>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</si>
  <si>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</si>
  <si>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</si>
  <si>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</si>
  <si>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</si>
  <si>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</si>
  <si>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</si>
  <si>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</si>
  <si>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</si>
  <si>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</si>
  <si>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</si>
  <si>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</si>
  <si>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</si>
  <si>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</si>
  <si>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</si>
  <si>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</si>
  <si>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</si>
  <si>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</si>
  <si>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</si>
  <si>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</si>
  <si>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</si>
  <si>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</si>
  <si>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</si>
  <si>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</si>
  <si>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</si>
  <si>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</si>
  <si>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</si>
  <si>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</si>
  <si>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</si>
  <si>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</si>
  <si>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</si>
  <si>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</si>
  <si>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</si>
  <si>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</si>
  <si>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</si>
  <si>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</si>
  <si>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</si>
  <si>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</si>
  <si>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</si>
  <si>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</si>
  <si>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</si>
  <si>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</si>
  <si>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</si>
  <si>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</si>
  <si>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</si>
  <si>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</si>
  <si>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</si>
  <si>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</si>
  <si>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</si>
  <si>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</si>
  <si>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</si>
  <si>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</si>
  <si>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</si>
  <si>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</si>
  <si>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</si>
  <si>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</si>
  <si>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</si>
  <si>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</si>
  <si>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</si>
  <si>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</si>
  <si>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</si>
  <si>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</si>
  <si>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</si>
  <si>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</si>
  <si>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</si>
  <si>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</si>
  <si>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</si>
  <si>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</si>
  <si>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</si>
  <si>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</si>
  <si>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</si>
  <si>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</si>
  <si>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</si>
  <si>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</si>
  <si>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</si>
  <si>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</si>
  <si>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</si>
  <si>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</si>
  <si>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</si>
  <si>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</si>
  <si>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</si>
  <si>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</si>
  <si>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</si>
  <si>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</si>
  <si>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</si>
  <si>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</si>
  <si>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</si>
  <si>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</si>
  <si>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</si>
  <si>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</si>
  <si>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</si>
  <si>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</si>
  <si>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</si>
  <si>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</si>
  <si>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</si>
  <si>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</si>
  <si>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</si>
  <si>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</si>
  <si>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</si>
  <si>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</si>
  <si>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</si>
  <si>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</si>
  <si>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</si>
  <si>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</si>
  <si>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</si>
  <si>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</si>
  <si>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</si>
  <si>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</si>
  <si>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</si>
  <si>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</si>
  <si>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</si>
  <si>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</si>
  <si>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</si>
  <si>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</si>
  <si>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</si>
  <si>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</si>
  <si>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</si>
  <si>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</si>
  <si>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</si>
  <si>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</si>
  <si>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</si>
  <si>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</si>
  <si>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</si>
  <si>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</si>
  <si>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</si>
  <si>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</si>
  <si>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</si>
  <si>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</si>
  <si>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</si>
  <si>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</si>
  <si>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</si>
  <si>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</si>
  <si>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</si>
  <si>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</si>
  <si>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</si>
  <si>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</si>
  <si>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</si>
  <si>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</si>
  <si>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</si>
  <si>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</si>
  <si>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</si>
  <si>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</si>
  <si>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</si>
  <si>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</si>
  <si>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</si>
  <si>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</si>
  <si>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</si>
  <si>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</si>
  <si>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</si>
  <si>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</si>
  <si>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</si>
  <si>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</si>
  <si>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</si>
  <si>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</si>
  <si>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</si>
  <si>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</si>
  <si>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</si>
  <si>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</si>
  <si>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</si>
  <si>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</si>
  <si>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</si>
  <si>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</si>
  <si>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</si>
  <si>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</si>
  <si>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</si>
  <si>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</si>
  <si>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</si>
  <si>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</si>
  <si>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</si>
  <si>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</si>
  <si>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</si>
  <si>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</si>
  <si>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</si>
  <si>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</si>
  <si>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</si>
  <si>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</si>
  <si>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</si>
  <si>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</si>
  <si>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</si>
  <si>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</si>
  <si>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</si>
  <si>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</si>
  <si>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</si>
  <si>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</si>
  <si>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</si>
  <si>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</si>
  <si>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</si>
  <si>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</si>
  <si>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</si>
  <si>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</si>
  <si>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</si>
  <si>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</si>
  <si>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</si>
  <si>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</si>
  <si>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</si>
  <si>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</si>
  <si>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</si>
  <si>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</si>
  <si>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</si>
  <si>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</si>
  <si>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</si>
  <si>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</si>
  <si>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</si>
  <si>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</si>
  <si>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</si>
  <si>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</si>
  <si>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</si>
  <si>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</si>
  <si>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</si>
  <si>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</si>
  <si>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</si>
  <si>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</si>
  <si>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</si>
  <si>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</si>
  <si>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</si>
  <si>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</si>
  <si>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</si>
  <si>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</si>
  <si>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</si>
  <si>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</si>
  <si>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</si>
  <si>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</si>
  <si>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</si>
  <si>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</si>
  <si>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</si>
  <si>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</si>
  <si>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</si>
  <si>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</si>
  <si>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</si>
  <si>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</si>
  <si>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</si>
  <si>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</si>
  <si>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</si>
  <si>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</si>
  <si>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</si>
  <si>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</si>
  <si>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</si>
  <si>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</si>
  <si>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</si>
  <si>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</si>
  <si>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</si>
  <si>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</si>
  <si>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</si>
  <si>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</si>
  <si>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</si>
  <si>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</si>
  <si>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</si>
  <si>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</si>
  <si>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</si>
  <si>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</si>
  <si>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</si>
  <si>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</si>
  <si>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</si>
  <si>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</si>
  <si>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</si>
  <si>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</si>
  <si>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</si>
  <si>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</si>
  <si>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</si>
  <si>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</si>
  <si>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</si>
  <si>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</si>
  <si>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</si>
  <si>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</si>
  <si>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</si>
  <si>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</si>
  <si>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</si>
  <si>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</si>
  <si>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</si>
  <si>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</si>
  <si>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</si>
  <si>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</si>
  <si>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</si>
  <si>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</si>
  <si>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</si>
  <si>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</si>
  <si>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</si>
  <si>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</si>
  <si>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</si>
  <si>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</si>
  <si>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</si>
  <si>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</si>
  <si>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</si>
  <si>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</si>
  <si>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</si>
  <si>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</si>
  <si>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</si>
  <si>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</si>
  <si>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</si>
  <si>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</si>
  <si>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</si>
  <si>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</si>
  <si>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</si>
  <si>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</si>
  <si>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</si>
  <si>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</si>
  <si>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</si>
  <si>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</si>
  <si>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</si>
  <si>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</si>
  <si>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</si>
  <si>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</si>
  <si>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</si>
  <si>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</si>
  <si>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</si>
  <si>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</si>
  <si>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</si>
  <si>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</si>
  <si>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</si>
  <si>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</si>
  <si>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</si>
  <si>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</si>
  <si>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</si>
  <si>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</si>
  <si>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</si>
  <si>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</si>
  <si>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</si>
  <si>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</si>
  <si>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</si>
  <si>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</si>
  <si>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</si>
  <si>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</si>
  <si>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</si>
  <si>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</si>
  <si>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</si>
  <si>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</si>
  <si>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</si>
  <si>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</si>
  <si>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</si>
  <si>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</si>
  <si>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</si>
  <si>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</si>
  <si>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</si>
  <si>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</si>
  <si>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</si>
  <si>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</si>
  <si>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</si>
  <si>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</si>
  <si>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</si>
  <si>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</si>
  <si>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</si>
  <si>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</si>
  <si>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</si>
  <si>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</si>
  <si>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</si>
  <si>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</si>
  <si>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</si>
  <si>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</si>
  <si>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</si>
  <si>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</si>
  <si>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</si>
  <si>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</si>
  <si>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</si>
  <si>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</si>
  <si>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</si>
  <si>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</si>
  <si>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</si>
  <si>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</si>
  <si>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</si>
  <si>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</si>
  <si>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</si>
  <si>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</si>
  <si>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</si>
  <si>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</si>
  <si>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</si>
  <si>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</si>
  <si>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</si>
  <si>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</si>
  <si>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</si>
  <si>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</si>
  <si>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</si>
  <si>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</si>
  <si>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</si>
  <si>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</si>
  <si>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</si>
  <si>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</si>
  <si>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</si>
  <si>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</si>
  <si>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</si>
  <si>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</si>
  <si>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</si>
  <si>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</si>
  <si>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</si>
  <si>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</si>
  <si>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</si>
  <si>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</si>
  <si>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</si>
  <si>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</si>
  <si>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</si>
  <si>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</si>
  <si>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</si>
  <si>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</si>
  <si>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</si>
  <si>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</si>
  <si>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</si>
  <si>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</si>
  <si>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</si>
  <si>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</si>
  <si>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</si>
  <si>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</si>
  <si>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</si>
  <si>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</si>
  <si>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</si>
  <si>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</si>
  <si>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</si>
  <si>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</si>
  <si>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</si>
  <si>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</si>
  <si>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</si>
  <si>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</si>
  <si>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</si>
  <si>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</si>
  <si>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</si>
  <si>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</si>
  <si>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</si>
  <si>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</si>
  <si>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</si>
  <si>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</si>
  <si>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</si>
  <si>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</si>
  <si>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</si>
  <si>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</si>
  <si>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</si>
  <si>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</si>
  <si>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</si>
  <si>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</si>
  <si>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</si>
  <si>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</si>
  <si>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</si>
  <si>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</si>
  <si>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</si>
  <si>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</si>
  <si>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</si>
  <si>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</si>
  <si>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</si>
  <si>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</si>
  <si>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</si>
  <si>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</si>
  <si>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</si>
  <si>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</si>
  <si>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</si>
  <si>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</si>
  <si>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</si>
  <si>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</si>
  <si>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</si>
  <si>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</si>
  <si>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</si>
  <si>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</si>
  <si>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</si>
  <si>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</si>
  <si>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</si>
  <si>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</si>
  <si>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</si>
  <si>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</si>
  <si>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</si>
  <si>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</si>
  <si>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</si>
  <si>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</si>
  <si>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</si>
  <si>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</si>
  <si>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</si>
  <si>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</si>
  <si>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</si>
  <si>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</si>
  <si>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</si>
  <si>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</si>
  <si>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</si>
  <si>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</si>
  <si>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</si>
  <si>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</si>
  <si>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</si>
  <si>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</si>
  <si>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</si>
  <si>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</si>
  <si>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</si>
  <si>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</si>
  <si>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</si>
  <si>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</si>
  <si>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</si>
  <si>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</si>
  <si>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</si>
  <si>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</si>
  <si>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</si>
  <si>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</si>
  <si>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</si>
  <si>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</si>
  <si>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</si>
  <si>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</si>
  <si>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</si>
  <si>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</si>
  <si>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</si>
  <si>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</si>
  <si>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</si>
  <si>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</si>
  <si>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</si>
  <si>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</si>
  <si>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</si>
  <si>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</si>
  <si>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</si>
  <si>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</si>
  <si>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</si>
  <si>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</si>
  <si>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</si>
  <si>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</si>
  <si>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</si>
  <si>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</si>
  <si>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</si>
  <si>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</si>
  <si>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</si>
  <si>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</si>
  <si>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</si>
  <si>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</si>
  <si>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</si>
  <si>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</si>
  <si>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</si>
  <si>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</si>
  <si>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</si>
  <si>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</si>
  <si>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</si>
  <si>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</si>
  <si>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</si>
  <si>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</si>
  <si>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</si>
  <si>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</si>
  <si>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</si>
  <si>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</si>
  <si>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</si>
  <si>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</si>
  <si>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</si>
  <si>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</si>
  <si>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</si>
  <si>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</si>
  <si>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</si>
  <si>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</si>
  <si>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</si>
  <si>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</si>
  <si>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</si>
  <si>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</si>
  <si>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</si>
  <si>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</si>
  <si>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</si>
  <si>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</si>
  <si>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</si>
  <si>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</si>
  <si>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</si>
  <si>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</si>
  <si>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</si>
  <si>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</si>
  <si>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</si>
  <si>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</si>
  <si>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</si>
  <si>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</si>
  <si>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</si>
  <si>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</si>
  <si>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</si>
  <si>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</si>
  <si>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</si>
  <si>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</si>
  <si>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</si>
  <si>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</si>
  <si>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</si>
  <si>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</si>
  <si>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</si>
  <si>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</si>
  <si>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</si>
  <si>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</si>
  <si>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</si>
  <si>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</si>
  <si>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</si>
  <si>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</si>
  <si>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</si>
  <si>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</si>
  <si>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</si>
  <si>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</si>
  <si>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</si>
  <si>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</si>
  <si>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</si>
  <si>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</si>
  <si>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</si>
  <si>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</si>
  <si>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</si>
  <si>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</si>
  <si>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</si>
  <si>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</si>
  <si>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</si>
  <si>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</si>
  <si>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</si>
  <si>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</si>
  <si>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</si>
  <si>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</si>
  <si>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</si>
  <si>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</si>
  <si>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</si>
  <si>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</si>
  <si>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</si>
  <si>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</si>
  <si>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</si>
  <si>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</si>
  <si>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</si>
  <si>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</si>
  <si>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</si>
  <si>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</si>
  <si>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</si>
  <si>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</si>
  <si>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</si>
  <si>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</si>
  <si>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</si>
  <si>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</si>
  <si>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</si>
  <si>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</si>
  <si>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</si>
  <si>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</si>
  <si>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</si>
  <si>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</si>
  <si>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</si>
  <si>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</si>
  <si>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</si>
  <si>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</si>
  <si>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</si>
  <si>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</si>
  <si>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</si>
  <si>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</si>
  <si>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</si>
  <si>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</si>
  <si>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</si>
  <si>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</si>
  <si>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</si>
  <si>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</si>
  <si>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</si>
  <si>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</si>
  <si>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</si>
  <si>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</si>
  <si>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</si>
  <si>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</si>
  <si>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</si>
  <si>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</si>
  <si>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</si>
  <si>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</si>
  <si>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</si>
  <si>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</si>
  <si>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</si>
  <si>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</si>
  <si>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</si>
  <si>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</si>
  <si>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</si>
  <si>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</si>
  <si>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</si>
  <si>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</si>
  <si>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</si>
  <si>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</si>
  <si>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</si>
  <si>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</si>
  <si>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</si>
  <si>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</si>
  <si>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</si>
  <si>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</si>
  <si>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</si>
  <si>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</si>
  <si>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</si>
  <si>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</si>
  <si>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</si>
  <si>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</si>
  <si>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</si>
  <si>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</si>
  <si>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</si>
  <si>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</si>
  <si>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</si>
  <si>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</si>
  <si>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</si>
  <si>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</si>
  <si>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</si>
  <si>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</si>
  <si>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</si>
  <si>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</si>
  <si>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</si>
  <si>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</si>
  <si>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</si>
  <si>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</si>
  <si>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</si>
  <si>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</si>
  <si>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</si>
  <si>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</si>
  <si>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</si>
  <si>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</si>
  <si>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</si>
  <si>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</si>
  <si>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</si>
  <si>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</si>
  <si>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</si>
  <si>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</si>
  <si>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</si>
  <si>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</si>
  <si>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</si>
  <si>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</si>
  <si>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</si>
  <si>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</si>
  <si>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</si>
  <si>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</si>
  <si>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</si>
  <si>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</si>
  <si>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</si>
  <si>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</si>
  <si>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</si>
  <si>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</si>
  <si>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</si>
  <si>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</si>
  <si>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</si>
  <si>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</si>
  <si>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</si>
  <si>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</si>
  <si>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</si>
  <si>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</si>
  <si>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</si>
  <si>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</si>
  <si>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</si>
  <si>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</si>
  <si>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</si>
  <si>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</si>
  <si>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</si>
  <si>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</si>
  <si>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</si>
  <si>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</si>
  <si>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</si>
  <si>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</si>
  <si>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</si>
  <si>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</si>
  <si>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</si>
  <si>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</si>
  <si>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</si>
  <si>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</si>
  <si>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</si>
  <si>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</si>
  <si>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</si>
  <si>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</si>
  <si>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</si>
  <si>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</si>
  <si>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</si>
  <si>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</si>
  <si>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</si>
  <si>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</si>
  <si>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</si>
  <si>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</si>
  <si>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</si>
  <si>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</si>
  <si>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</si>
  <si>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</si>
  <si>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</si>
  <si>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</si>
  <si>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</si>
  <si>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</si>
  <si>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</si>
  <si>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</si>
  <si>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</si>
  <si>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</si>
  <si>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</si>
  <si>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</si>
  <si>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</si>
  <si>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</si>
  <si>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</si>
  <si>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</si>
  <si>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</si>
  <si>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</si>
  <si>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</si>
  <si>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</si>
  <si>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</si>
  <si>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</si>
  <si>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</si>
  <si>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</si>
  <si>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</si>
  <si>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</si>
  <si>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</si>
  <si>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</si>
  <si>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</si>
  <si>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</si>
  <si>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</si>
  <si>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</si>
  <si>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</si>
  <si>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</si>
  <si>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</si>
  <si>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</si>
  <si>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</si>
  <si>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</si>
  <si>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</si>
  <si>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</si>
  <si>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</si>
  <si>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</si>
  <si>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</si>
  <si>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</si>
  <si>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</si>
  <si>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</si>
  <si>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</si>
  <si>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</si>
  <si>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</si>
  <si>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</si>
  <si>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</si>
  <si>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</si>
  <si>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</si>
  <si>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</si>
  <si>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</si>
  <si>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</si>
  <si>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</si>
  <si>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</si>
  <si>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</si>
  <si>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</si>
  <si>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</si>
  <si>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</si>
  <si>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</si>
  <si>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</si>
  <si>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</si>
  <si>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</si>
  <si>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</si>
  <si>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</si>
  <si>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</si>
  <si>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</si>
  <si>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</si>
  <si>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</si>
  <si>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</si>
  <si>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</si>
  <si>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</si>
  <si>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</si>
  <si>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</si>
  <si>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</si>
  <si>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</si>
  <si>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</si>
  <si>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</si>
  <si>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</si>
  <si>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</si>
  <si>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</si>
  <si>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</si>
  <si>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</si>
  <si>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</si>
  <si>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</si>
  <si>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</si>
  <si>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</si>
  <si>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</si>
  <si>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</si>
  <si>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</si>
  <si>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</si>
  <si>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</si>
  <si>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</si>
  <si>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</si>
  <si>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</si>
  <si>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</si>
  <si>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</si>
  <si>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</si>
  <si>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</si>
  <si>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</si>
  <si>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</si>
  <si>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</si>
  <si>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</si>
  <si>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</si>
  <si>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</si>
  <si>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</si>
  <si>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</si>
  <si>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</si>
  <si>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</si>
  <si>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</si>
  <si>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</si>
  <si>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</si>
  <si>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</si>
  <si>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</si>
  <si>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</si>
  <si>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</si>
  <si>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</si>
  <si>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</si>
  <si>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</si>
  <si>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</si>
  <si>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</si>
  <si>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</si>
  <si>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</si>
  <si>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</si>
  <si>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</si>
  <si>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</si>
  <si>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</si>
  <si>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</si>
  <si>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</si>
  <si>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</si>
  <si>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</si>
  <si>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</si>
  <si>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</si>
  <si>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</si>
  <si>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</si>
  <si>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</si>
  <si>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</si>
  <si>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</si>
  <si>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</si>
  <si>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</si>
  <si>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</si>
  <si>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</si>
  <si>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</si>
  <si>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</si>
  <si>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</si>
  <si>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</si>
  <si>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</si>
  <si>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</si>
  <si>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</si>
  <si>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</si>
  <si>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</si>
  <si>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</si>
  <si>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</si>
  <si>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</si>
  <si>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</si>
  <si>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</si>
  <si>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</si>
  <si>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</si>
  <si>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</si>
  <si>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</si>
  <si>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</si>
  <si>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</si>
  <si>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</si>
  <si>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</si>
  <si>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</si>
  <si>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</si>
  <si>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</si>
  <si>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</si>
  <si>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</si>
  <si>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</si>
  <si>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</si>
  <si>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</si>
  <si>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</si>
  <si>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</si>
  <si>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</si>
  <si>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</si>
  <si>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</si>
  <si>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</si>
  <si>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</si>
  <si>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</si>
  <si>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</si>
  <si>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</si>
  <si>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</si>
  <si>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</si>
  <si>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</si>
  <si>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</si>
  <si>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</si>
  <si>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</si>
  <si>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</si>
  <si>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</si>
  <si>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</si>
  <si>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</si>
  <si>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</si>
  <si>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</si>
  <si>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</si>
  <si>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</si>
  <si>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</si>
  <si>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</si>
  <si>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</si>
  <si>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</si>
  <si>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</si>
  <si>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</si>
  <si>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</si>
  <si>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</si>
  <si>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</si>
  <si>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</si>
  <si>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</si>
  <si>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</si>
  <si>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</si>
  <si>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</si>
  <si>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</si>
  <si>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</si>
  <si>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</si>
  <si>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</si>
  <si>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</si>
  <si>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</si>
  <si>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</si>
  <si>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</si>
  <si>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</si>
  <si>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</si>
  <si>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</si>
  <si>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</si>
  <si>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</si>
  <si>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</si>
  <si>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</si>
  <si>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</si>
  <si>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</si>
  <si>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</si>
  <si>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</si>
  <si>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</si>
  <si>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</si>
  <si>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</si>
  <si>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</si>
  <si>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</si>
  <si>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</si>
  <si>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</si>
  <si>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</si>
  <si>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</si>
  <si>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</si>
  <si>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</si>
  <si>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</si>
  <si>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</si>
  <si>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</si>
  <si>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</si>
  <si>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</si>
  <si>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</si>
  <si>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</si>
  <si>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</si>
  <si>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</si>
  <si>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</si>
  <si>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</si>
  <si>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</si>
  <si>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</si>
  <si>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</si>
  <si>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</si>
  <si>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</si>
  <si>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</si>
  <si>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</si>
  <si>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</si>
  <si>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</si>
  <si>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</si>
  <si>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</si>
  <si>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</si>
  <si>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</si>
  <si>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</si>
  <si>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</si>
  <si>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</si>
  <si>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</si>
  <si>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</si>
  <si>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</si>
  <si>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</si>
  <si>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</si>
  <si>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</si>
  <si>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</si>
  <si>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</si>
  <si>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</si>
  <si>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</si>
  <si>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</si>
  <si>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</si>
  <si>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</si>
  <si>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</si>
  <si>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</si>
  <si>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</si>
  <si>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</si>
  <si>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</si>
  <si>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</si>
  <si>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</si>
  <si>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</si>
  <si>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</si>
  <si>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</si>
  <si>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</si>
  <si>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</si>
  <si>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</si>
  <si>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</si>
  <si>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</si>
  <si>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</si>
  <si>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</si>
  <si>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</si>
  <si>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</si>
  <si>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</si>
  <si>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</si>
  <si>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</si>
  <si>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</si>
  <si>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</si>
  <si>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</si>
  <si>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</si>
  <si>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</si>
  <si>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</si>
  <si>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</si>
  <si>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</si>
  <si>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</si>
  <si>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</si>
  <si>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</si>
  <si>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</si>
  <si>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</si>
  <si>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</si>
  <si>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</si>
  <si>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</si>
  <si>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</si>
  <si>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</si>
  <si>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</si>
  <si>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</si>
  <si>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</si>
  <si>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</si>
  <si>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</si>
  <si>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</si>
  <si>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</si>
  <si>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</si>
  <si>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</si>
  <si>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</si>
  <si>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</si>
  <si>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</si>
  <si>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</si>
  <si>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</si>
  <si>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</si>
  <si>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</si>
  <si>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</si>
  <si>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</si>
  <si>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</si>
  <si>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</si>
  <si>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</si>
  <si>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</si>
  <si>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</si>
  <si>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</si>
  <si>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</si>
  <si>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</si>
  <si>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</si>
  <si>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</si>
  <si>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</si>
  <si>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</si>
  <si>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</si>
  <si>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</si>
  <si>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</si>
  <si>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</si>
  <si>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</si>
  <si>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</si>
  <si>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</si>
  <si>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</si>
  <si>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</si>
  <si>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</si>
  <si>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</si>
  <si>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</si>
  <si>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</si>
  <si>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</si>
  <si>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</si>
  <si>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</si>
  <si>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</si>
  <si>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</si>
  <si>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</si>
  <si>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</si>
  <si>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</si>
  <si>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</si>
  <si>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</si>
  <si>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</si>
  <si>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</si>
  <si>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</si>
  <si>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</si>
  <si>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</si>
  <si>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</si>
  <si>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</si>
  <si>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</si>
  <si>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</si>
  <si>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</si>
  <si>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</si>
  <si>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</si>
  <si>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</si>
  <si>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</si>
  <si>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</si>
  <si>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</si>
  <si>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</si>
  <si>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</si>
  <si>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</si>
  <si>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</si>
  <si>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</si>
  <si>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</si>
  <si>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</si>
  <si>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</si>
  <si>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</si>
  <si>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</si>
  <si>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</si>
  <si>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</si>
  <si>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</si>
  <si>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</si>
  <si>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</si>
  <si>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</si>
  <si>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</si>
  <si>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</si>
  <si>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</si>
  <si>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</si>
  <si>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</si>
  <si>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</si>
  <si>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</si>
  <si>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</si>
  <si>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</si>
  <si>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</si>
  <si>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</si>
  <si>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</si>
  <si>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</si>
  <si>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</si>
  <si>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</si>
  <si>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</si>
  <si>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</si>
  <si>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</si>
  <si>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</si>
  <si>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</si>
  <si>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</si>
  <si>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</si>
  <si>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</si>
  <si>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</si>
  <si>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</si>
  <si>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</si>
  <si>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</si>
  <si>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</si>
  <si>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</si>
  <si>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</si>
  <si>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</si>
  <si>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</si>
  <si>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</si>
  <si>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</si>
  <si>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</si>
  <si>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</si>
  <si>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</si>
  <si>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</si>
  <si>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</si>
  <si>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</si>
  <si>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</si>
  <si>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</si>
  <si>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</si>
  <si>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</si>
  <si>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</si>
  <si>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</si>
  <si>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</si>
  <si>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</si>
  <si>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</si>
  <si>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</si>
  <si>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</si>
  <si>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</si>
  <si>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</si>
  <si>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</si>
  <si>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</si>
  <si>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</si>
  <si>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</si>
  <si>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</si>
  <si>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</si>
  <si>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</si>
  <si>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</si>
  <si>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</si>
  <si>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</si>
  <si>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</si>
  <si>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</si>
  <si>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</si>
  <si>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</si>
  <si>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</si>
  <si>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</si>
  <si>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</si>
  <si>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</si>
  <si>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</si>
  <si>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</si>
  <si>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</si>
  <si>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</si>
  <si>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</si>
  <si>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</si>
  <si>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</si>
  <si>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</si>
  <si>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</si>
  <si>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</si>
  <si>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</si>
  <si>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</si>
  <si>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</si>
  <si>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</si>
  <si>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</si>
  <si>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</si>
  <si>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</si>
  <si>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</si>
  <si>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</si>
  <si>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</si>
  <si>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</si>
  <si>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</si>
  <si>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</si>
  <si>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</si>
  <si>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</si>
  <si>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</si>
  <si>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</si>
  <si>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</si>
  <si>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</si>
  <si>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</si>
  <si>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</si>
  <si>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</si>
  <si>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</si>
  <si>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</si>
  <si>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</si>
  <si>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</si>
  <si>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</si>
  <si>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</si>
  <si>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</si>
  <si>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</si>
  <si>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</si>
  <si>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</si>
  <si>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</si>
  <si>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</si>
  <si>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</si>
  <si>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</si>
  <si>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</si>
  <si>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</si>
  <si>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</si>
  <si>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</si>
  <si>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</si>
  <si>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</si>
  <si>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</si>
  <si>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</si>
  <si>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</si>
  <si>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</si>
  <si>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</si>
  <si>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</si>
  <si>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</si>
  <si>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</si>
  <si>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</si>
  <si>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</si>
  <si>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</si>
  <si>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</si>
  <si>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</si>
  <si>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</si>
  <si>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</si>
  <si>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</si>
  <si>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</si>
  <si>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</si>
  <si>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</si>
  <si>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</si>
  <si>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</si>
  <si>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</si>
  <si>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</si>
  <si>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</si>
  <si>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</si>
  <si>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</si>
  <si>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</si>
  <si>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</si>
  <si>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</si>
  <si>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</si>
  <si>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</si>
  <si>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</si>
  <si>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</si>
  <si>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</si>
  <si>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</si>
  <si>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</si>
  <si>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</si>
  <si>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</si>
  <si>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</si>
  <si>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</si>
  <si>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</si>
  <si>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</si>
  <si>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</si>
  <si>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</si>
  <si>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</si>
  <si>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</si>
  <si>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</si>
  <si>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</si>
  <si>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</si>
  <si>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</si>
  <si>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</si>
  <si>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</si>
  <si>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</si>
  <si>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</si>
  <si>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</si>
  <si>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</si>
  <si>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</si>
  <si>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</si>
  <si>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</si>
  <si>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</si>
  <si>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</si>
  <si>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</si>
  <si>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</si>
  <si>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</si>
  <si>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</si>
  <si>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</si>
  <si>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</si>
  <si>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</si>
  <si>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</si>
  <si>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</si>
  <si>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</si>
  <si>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</si>
  <si>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</si>
  <si>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</si>
  <si>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</si>
  <si>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</si>
  <si>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</si>
  <si>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</si>
  <si>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</si>
  <si>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</si>
  <si>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</si>
  <si>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</si>
  <si>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</si>
  <si>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</si>
  <si>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</si>
  <si>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</si>
  <si>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</si>
  <si>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</si>
  <si>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</si>
  <si>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</si>
  <si>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</si>
  <si>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</si>
  <si>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</si>
  <si>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</si>
  <si>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</si>
  <si>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</si>
  <si>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</si>
  <si>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</si>
  <si>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</si>
  <si>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</si>
  <si>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</si>
  <si>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</si>
  <si>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</si>
  <si>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</si>
  <si>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</si>
  <si>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</si>
  <si>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</si>
  <si>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</si>
  <si>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</si>
  <si>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</si>
  <si>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</si>
  <si>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</si>
  <si>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</si>
  <si>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</si>
  <si>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</si>
  <si>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</si>
  <si>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</si>
  <si>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</si>
  <si>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</si>
  <si>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</si>
  <si>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</si>
  <si>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</si>
  <si>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</si>
  <si>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</si>
  <si>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</si>
  <si>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</si>
  <si>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</si>
  <si>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</si>
  <si>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</si>
  <si>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</si>
  <si>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</si>
  <si>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</si>
  <si>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</si>
  <si>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</si>
  <si>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</si>
  <si>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</si>
  <si>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</si>
  <si>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</si>
  <si>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</si>
  <si>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</si>
  <si>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</si>
  <si>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</si>
  <si>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</si>
  <si>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</si>
  <si>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</si>
  <si>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</si>
  <si>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</si>
  <si>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</si>
  <si>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</si>
  <si>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</si>
  <si>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</si>
  <si>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</si>
  <si>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</si>
  <si>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</si>
  <si>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</si>
  <si>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</si>
  <si>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</si>
  <si>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</si>
  <si>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</si>
  <si>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</si>
  <si>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</si>
  <si>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</si>
  <si>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</si>
  <si>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</si>
  <si>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</si>
  <si>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</si>
  <si>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</si>
  <si>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</si>
  <si>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</si>
  <si>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</si>
  <si>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</si>
  <si>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</si>
  <si>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</si>
  <si>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</si>
  <si>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</si>
  <si>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</si>
  <si>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</si>
  <si>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</si>
  <si>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</si>
  <si>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</si>
  <si>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</si>
  <si>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</si>
  <si>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</si>
  <si>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</si>
  <si>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</si>
  <si>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</si>
  <si>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</si>
  <si>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</si>
  <si>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</si>
  <si>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</si>
  <si>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</si>
  <si>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</si>
  <si>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</si>
  <si>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</si>
  <si>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</si>
  <si>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</si>
  <si>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</si>
  <si>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</si>
  <si>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</si>
  <si>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</si>
  <si>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</si>
  <si>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</si>
  <si>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</si>
  <si>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</si>
  <si>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</si>
  <si>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</si>
  <si>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</si>
  <si>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</si>
  <si>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</si>
  <si>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</si>
  <si>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</si>
  <si>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</si>
  <si>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</si>
  <si>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</si>
  <si>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</si>
  <si>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</si>
  <si>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</si>
  <si>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</si>
  <si>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</si>
  <si>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</si>
  <si>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</si>
  <si>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</si>
  <si>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</si>
  <si>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</si>
  <si>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</si>
  <si>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</si>
  <si>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</si>
  <si>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</si>
  <si>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</si>
  <si>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</si>
  <si>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</si>
  <si>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</si>
  <si>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</si>
  <si>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</si>
  <si>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</si>
  <si>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</si>
  <si>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</si>
  <si>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</si>
  <si>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</si>
  <si>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</si>
  <si>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</si>
  <si>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</si>
  <si>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</si>
  <si>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</si>
  <si>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</si>
  <si>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</si>
  <si>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</si>
  <si>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</si>
  <si>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</si>
  <si>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</si>
  <si>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</si>
  <si>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</si>
  <si>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</si>
  <si>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</si>
  <si>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</si>
  <si>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</si>
  <si>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</si>
  <si>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</si>
  <si>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</si>
  <si>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</si>
  <si>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</si>
  <si>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</si>
  <si>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</si>
  <si>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</si>
  <si>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</si>
  <si>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</si>
  <si>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</si>
  <si>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</si>
  <si>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</si>
  <si>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</si>
  <si>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</si>
  <si>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</si>
  <si>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</si>
  <si>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</si>
  <si>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</si>
  <si>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</si>
  <si>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</si>
  <si>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</si>
  <si>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</si>
  <si>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</si>
  <si>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</si>
  <si>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</si>
  <si>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</si>
  <si>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</si>
  <si>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</si>
  <si>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</si>
  <si>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</si>
  <si>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</si>
  <si>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</si>
  <si>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</si>
  <si>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</si>
  <si>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</si>
  <si>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</si>
  <si>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</si>
  <si>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</si>
  <si>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</si>
  <si>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</si>
  <si>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</si>
  <si>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</si>
  <si>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</si>
  <si>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</si>
  <si>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</si>
  <si>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</si>
  <si>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</si>
  <si>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</si>
  <si>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</si>
  <si>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</si>
  <si>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</si>
  <si>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</si>
  <si>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</si>
  <si>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</si>
  <si>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</si>
  <si>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</si>
  <si>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</si>
  <si>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</si>
  <si>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</si>
  <si>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</si>
  <si>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</si>
  <si>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</si>
  <si>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</si>
  <si>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</si>
  <si>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</si>
  <si>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</si>
  <si>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</si>
  <si>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</si>
  <si>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</si>
  <si>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</si>
  <si>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</si>
  <si>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</si>
  <si>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</si>
  <si>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</si>
  <si>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</si>
  <si>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</si>
  <si>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</si>
  <si>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</si>
  <si>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</si>
  <si>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</si>
  <si>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</si>
  <si>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</si>
  <si>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</si>
  <si>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</si>
  <si>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</si>
  <si>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</si>
  <si>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</si>
  <si>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</si>
  <si>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</si>
  <si>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</si>
  <si>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</si>
  <si>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</si>
  <si>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</si>
  <si>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</si>
  <si>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</si>
  <si>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</si>
  <si>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</si>
  <si>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</si>
  <si>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</si>
  <si>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</si>
  <si>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</si>
  <si>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</si>
  <si>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</si>
  <si>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</si>
  <si>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</si>
  <si>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</si>
  <si>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</si>
  <si>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</si>
  <si>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</si>
  <si>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</si>
  <si>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</si>
  <si>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</si>
  <si>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</si>
  <si>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</si>
  <si>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</si>
  <si>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</si>
  <si>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</si>
  <si>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</si>
  <si>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</si>
  <si>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</si>
  <si>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</si>
  <si>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</si>
  <si>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</si>
  <si>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</si>
  <si>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</si>
  <si>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</si>
  <si>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</si>
  <si>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</si>
  <si>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</si>
  <si>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</si>
  <si>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</si>
  <si>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</si>
  <si>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</si>
  <si>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</si>
  <si>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</si>
  <si>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</si>
  <si>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</si>
  <si>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</si>
  <si>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</si>
  <si>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</si>
  <si>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</si>
  <si>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</si>
  <si>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</si>
  <si>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</si>
  <si>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</si>
  <si>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</si>
  <si>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</si>
  <si>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</si>
  <si>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</si>
  <si>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</si>
  <si>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</si>
  <si>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</si>
  <si>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</si>
  <si>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</si>
  <si>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</si>
  <si>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</si>
  <si>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</si>
  <si>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</si>
  <si>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</si>
  <si>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</si>
  <si>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</si>
  <si>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</si>
  <si>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</si>
  <si>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</si>
  <si>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</si>
  <si>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</si>
  <si>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</si>
  <si>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</si>
  <si>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</si>
  <si>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</si>
  <si>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</si>
  <si>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</si>
  <si>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</si>
  <si>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</si>
  <si>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</si>
  <si>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</si>
  <si>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</si>
  <si>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</si>
  <si>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</si>
  <si>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</si>
  <si>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</si>
  <si>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</si>
  <si>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</si>
  <si>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</si>
  <si>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</si>
  <si>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</si>
  <si>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</si>
  <si>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</si>
  <si>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</si>
  <si>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</si>
  <si>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</si>
  <si>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</si>
  <si>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</si>
  <si>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</si>
  <si>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</si>
  <si>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</si>
  <si>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</si>
  <si>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</si>
  <si>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</si>
  <si>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</si>
  <si>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</si>
  <si>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</si>
  <si>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</si>
  <si>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</si>
  <si>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</si>
  <si>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</si>
  <si>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</si>
  <si>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</si>
  <si>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</si>
  <si>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</si>
  <si>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</si>
  <si>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</si>
  <si>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</si>
  <si>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</si>
  <si>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</si>
  <si>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</si>
  <si>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</si>
  <si>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</si>
  <si>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</si>
  <si>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</si>
  <si>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</si>
  <si>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</si>
  <si>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</si>
  <si>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</si>
  <si>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</si>
  <si>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</si>
  <si>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</si>
  <si>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</si>
  <si>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</si>
  <si>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</si>
  <si>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</si>
  <si>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</si>
  <si>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</si>
  <si>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</si>
  <si>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</si>
  <si>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</si>
  <si>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</si>
  <si>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</si>
  <si>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</si>
  <si>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</si>
  <si>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</si>
  <si>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</si>
  <si>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</si>
  <si>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</si>
  <si>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</si>
  <si>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</si>
  <si>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</si>
  <si>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</si>
  <si>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</si>
  <si>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</si>
  <si>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</si>
  <si>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</si>
  <si>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</si>
  <si>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</si>
  <si>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</si>
  <si>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</si>
  <si>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</si>
  <si>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</si>
  <si>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</si>
  <si>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</si>
  <si>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</si>
  <si>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</si>
  <si>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</si>
  <si>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</si>
  <si>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</si>
  <si>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</si>
  <si>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</si>
  <si>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</si>
  <si>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</si>
  <si>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</si>
  <si>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</si>
  <si>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</si>
  <si>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</si>
  <si>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</si>
  <si>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</si>
  <si>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</si>
  <si>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</si>
  <si>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</si>
  <si>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</si>
  <si>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</si>
  <si>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</si>
  <si>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</si>
  <si>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</si>
  <si>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</si>
  <si>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</si>
  <si>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</si>
  <si>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</si>
  <si>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</si>
  <si>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</si>
  <si>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</si>
  <si>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</si>
  <si>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</si>
  <si>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</si>
  <si>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</si>
  <si>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</si>
  <si>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</si>
  <si>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</si>
  <si>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</si>
  <si>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</si>
  <si>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</si>
  <si>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</si>
  <si>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</si>
  <si>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</si>
  <si>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</si>
  <si>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</si>
  <si>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</si>
  <si>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</si>
  <si>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</si>
  <si>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</si>
  <si>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</si>
  <si>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</si>
  <si>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</si>
  <si>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</si>
  <si>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</si>
  <si>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</si>
  <si>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</si>
  <si>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</si>
  <si>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</si>
  <si>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</si>
  <si>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</si>
  <si>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</si>
  <si>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</si>
  <si>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</si>
  <si>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</si>
  <si>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</si>
  <si>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</si>
  <si>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</si>
  <si>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</si>
  <si>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</si>
  <si>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</si>
  <si>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</si>
  <si>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</si>
  <si>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</si>
  <si>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</si>
  <si>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</si>
  <si>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</si>
  <si>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</si>
  <si>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</si>
  <si>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</si>
  <si>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</si>
  <si>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</si>
  <si>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</si>
  <si>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</si>
  <si>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</si>
  <si>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</si>
  <si>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</si>
  <si>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</si>
  <si>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</si>
  <si>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</si>
  <si>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</si>
  <si>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</si>
  <si>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</si>
  <si>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</si>
  <si>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</si>
  <si>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</si>
  <si>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</si>
  <si>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</si>
  <si>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</si>
  <si>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</si>
  <si>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</si>
  <si>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</si>
  <si>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</si>
  <si>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</si>
  <si>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</si>
  <si>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</si>
  <si>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</si>
  <si>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</si>
  <si>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</si>
  <si>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</si>
  <si>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</si>
  <si>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</si>
  <si>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</si>
  <si>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</si>
  <si>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</si>
  <si>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</si>
  <si>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</si>
  <si>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</si>
  <si>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</si>
  <si>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</si>
  <si>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</si>
  <si>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</si>
  <si>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</si>
  <si>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</si>
  <si>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</si>
  <si>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</si>
  <si>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</si>
  <si>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</si>
  <si>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</si>
  <si>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</si>
  <si>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</si>
  <si>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</si>
  <si>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</si>
  <si>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</si>
  <si>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</si>
  <si>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</si>
  <si>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</si>
  <si>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</si>
  <si>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</si>
  <si>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</si>
  <si>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</si>
  <si>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</si>
  <si>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</si>
  <si>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</si>
  <si>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</si>
  <si>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</si>
  <si>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</si>
  <si>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</si>
  <si>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</si>
  <si>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</si>
  <si>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</si>
  <si>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</si>
  <si>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</si>
  <si>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</si>
  <si>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</si>
  <si>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</si>
  <si>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</si>
  <si>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</si>
  <si>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</si>
  <si>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</si>
  <si>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</si>
  <si>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</si>
  <si>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</si>
  <si>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</si>
  <si>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</si>
  <si>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</si>
  <si>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</si>
  <si>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</si>
  <si>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</si>
  <si>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</si>
  <si>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</si>
  <si>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</si>
  <si>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</si>
  <si>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</si>
  <si>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</si>
  <si>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</si>
  <si>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</si>
  <si>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</si>
  <si>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</si>
  <si>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</si>
  <si>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</si>
  <si>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</si>
  <si>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</si>
  <si>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</si>
  <si>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</si>
  <si>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</si>
  <si>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</si>
  <si>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</si>
  <si>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</si>
  <si>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</si>
  <si>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</si>
  <si>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</si>
  <si>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</si>
  <si>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</si>
  <si>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</si>
  <si>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</si>
  <si>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</si>
  <si>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</si>
  <si>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</si>
  <si>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</si>
  <si>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</si>
  <si>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</si>
  <si>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</si>
  <si>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</si>
  <si>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</si>
  <si>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</si>
  <si>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</si>
  <si>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</si>
  <si>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</si>
  <si>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</si>
  <si>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</si>
  <si>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</si>
  <si>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</si>
  <si>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</si>
  <si>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</si>
  <si>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</si>
  <si>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</si>
  <si>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</si>
  <si>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</si>
  <si>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</si>
  <si>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</si>
  <si>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</si>
  <si>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</si>
  <si>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</si>
  <si>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</si>
  <si>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</si>
  <si>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</si>
  <si>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</si>
  <si>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</si>
  <si>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</si>
  <si>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</si>
  <si>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</si>
  <si>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</si>
  <si>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</si>
  <si>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</si>
  <si>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</si>
  <si>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</si>
  <si>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</si>
  <si>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</si>
  <si>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</si>
  <si>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</si>
  <si>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</si>
  <si>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</si>
  <si>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</si>
  <si>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</si>
  <si>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</si>
  <si>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</si>
  <si>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</si>
  <si>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</si>
  <si>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</si>
  <si>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</si>
  <si>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</si>
  <si>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</si>
  <si>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</si>
  <si>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</si>
  <si>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</si>
  <si>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</si>
  <si>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</si>
  <si>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</si>
  <si>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</si>
  <si>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</si>
  <si>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</si>
  <si>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</si>
  <si>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</si>
  <si>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</si>
  <si>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</si>
  <si>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</si>
  <si>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</si>
  <si>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</si>
  <si>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</si>
  <si>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</si>
  <si>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</si>
  <si>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</si>
  <si>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</si>
  <si>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</si>
  <si>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</si>
  <si>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</si>
  <si>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</si>
  <si>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</si>
  <si>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</si>
  <si>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</si>
  <si>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</si>
  <si>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</si>
  <si>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</si>
  <si>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</si>
  <si>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</si>
  <si>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</si>
  <si>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</si>
  <si>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</si>
  <si>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</si>
  <si>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</si>
  <si>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</si>
  <si>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</si>
  <si>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</si>
  <si>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</si>
  <si>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</si>
  <si>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</si>
  <si>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</si>
  <si>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</si>
  <si>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</si>
  <si>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</si>
  <si>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</si>
  <si>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</si>
  <si>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</si>
  <si>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</si>
  <si>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</si>
  <si>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</si>
  <si>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</si>
  <si>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</si>
  <si>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</si>
  <si>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</si>
  <si>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</si>
  <si>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</si>
  <si>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</si>
  <si>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</si>
  <si>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</si>
  <si>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</si>
  <si>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</si>
  <si>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</si>
  <si>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</si>
  <si>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</si>
  <si>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</si>
  <si>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</si>
  <si>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</si>
  <si>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</si>
  <si>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</si>
  <si>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</si>
  <si>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</si>
  <si>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</si>
  <si>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</si>
  <si>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</si>
  <si>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</si>
  <si>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 xml:space="preserve">UNION TEMPORAL SEMILLEROS DE PAZ </t>
  </si>
  <si>
    <t xml:space="preserve">INSTITUTO COLOMBIANO DE BIENESTAR FAMILIAR </t>
  </si>
  <si>
    <t>7002432019</t>
  </si>
  <si>
    <t>Prestar los servicios hogares comunitarios de bienestar  de conformidad con las directrices lineamientos y parámetros establecidos por el ICBF en armonía con la política de estado para el desarrollo integral a la primera infancia de cero A SIEMPRE</t>
  </si>
  <si>
    <t>7003292018</t>
  </si>
  <si>
    <t>7001702018</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</si>
  <si>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 </t>
  </si>
  <si>
    <t>7004072018</t>
  </si>
  <si>
    <t>Prestar los servicios Hogares Comunitarios de Bienestar familiar, de conformidad con las directrices, lineamientos y parámetros establecidos por el ICBF, en armonía con la política de estado para el desarrollo integral a la primera infancia de cero a siempre</t>
  </si>
  <si>
    <t>7001592018</t>
  </si>
  <si>
    <t>Prestar el servicio de atención a niños, niñas en el marco de la política de estados para el desarrollo integral a la primera infancia de cero a siempre de conformidad con las directrices lineamientos y parámetros establecidos por el ICBF para los servicios de hogares comunitarios de bienestar tradicional familiares</t>
  </si>
  <si>
    <t>7000712018</t>
  </si>
  <si>
    <t>Atender a la primera infancia en el marco de la estrategia de cero a siempre específicamente a los niños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</si>
  <si>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7002382017</t>
  </si>
  <si>
    <t>7005402016</t>
  </si>
  <si>
    <t>7005072016</t>
  </si>
  <si>
    <t>7003262016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</si>
  <si>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</si>
  <si>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UNION TEMPORAL  SEMILLAS DE AMOR 2</t>
  </si>
  <si>
    <t>FUNDACION PROSPERIDAD PARA TODOS SIN LIMITES</t>
  </si>
  <si>
    <t>ASOCIACION PARA LA PRODUCCION AUTOGESTIONARIA Y SOSTENIBLE DE SUCRE ASPPAS</t>
  </si>
  <si>
    <t>07</t>
  </si>
  <si>
    <t>092013</t>
  </si>
  <si>
    <t>0122016</t>
  </si>
  <si>
    <t>092018</t>
  </si>
  <si>
    <t>022000</t>
  </si>
  <si>
    <t>Potenciar el desarrollo integral de niñas y niños de primera infancia a través de los servicios de educación inicial en el marco de la atención integral, con estrategias pertinentes oportunas y de calidad para el goce efectivo de los derechos.</t>
  </si>
  <si>
    <t>Brindar atencion a niños y niñas  de  1 a 5 años de familias con vulnerabilidad economica, cultural, social,psicologica con carencia de afecto y dezplazdos, al igual que mujeres gestantes en period de lactancia  en condiciones de vulnerabilidad o pobreza extrema</t>
  </si>
  <si>
    <t>COORDINAR en el programa de DESARROLLO INTEGRAL A LA PRIMERA INFANCIA DE CERO A SIEMPRE   en los municipios del Carmen de Bolívar y Sincelejo Sucre</t>
  </si>
  <si>
    <t xml:space="preserve">Potenciar el desarrollo integral de niñas y niños de primera infancia a través de los servicios de educación inicial en el marco de la atención integral, con estrategias pertinentes oportunas y de calidad para el goce efectivo de los derechos.
</t>
  </si>
  <si>
    <t>MONICA DEL CRISTO BARRIOS GAZABON</t>
  </si>
  <si>
    <t>CRA 9A NO 15 -128 BITAR</t>
  </si>
  <si>
    <t>3006570187</t>
  </si>
  <si>
    <t>7001412020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</si>
  <si>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</si>
  <si>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CRA 9A NO 15 - 128</t>
  </si>
  <si>
    <t>mbgazabon@gmail.com</t>
  </si>
  <si>
    <t xml:space="preserve">OSCAR DAVID TAPIAS ROMERO </t>
  </si>
  <si>
    <t xml:space="preserve">CALLE 29F No 4B 13 URBANIZACIÓN BRISAS MARINAS </t>
  </si>
  <si>
    <t>3126370631</t>
  </si>
  <si>
    <t xml:space="preserve">funinsedes@gmail.com </t>
  </si>
  <si>
    <t xml:space="preserve">CALLE 29f No 4b 13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</si>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</sst>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B23" sqref="B2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68" t="str">
        <f>HYPERLINK("#Integrante_1!A109","CAPACIDAD RESIDUAL")</f>
        <v>CAPACIDAD RESIDUAL</v>
      </c>
      <c r="F8" s="269"/>
      <c r="G8" s="270"/>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68" t="str">
        <f>HYPERLINK("#Integrante_1!A162","TALENTO HUMANO")</f>
        <v>TALENTO HUMANO</v>
      </c>
      <c r="F9" s="269"/>
      <c r="G9" s="270"/>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68" t="str">
        <f>HYPERLINK("#Integrante_1!F162","INFRAESTRUCTURA")</f>
        <v>INFRAESTRUCTURA</v>
      </c>
      <c r="F10" s="269"/>
      <c r="G10" s="270"/>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187</v>
      </c>
      <c r="I15" s="32" t="s">
        <v>2629</v>
      </c>
      <c r="J15" s="110" t="s">
        <v>2637</v>
      </c>
      <c r="L15" s="265" t="s">
        <v>8</v>
      </c>
      <c r="M15" s="265"/>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900660064</v>
      </c>
      <c r="C20" s="5"/>
      <c r="D20" s="74"/>
      <c r="E20" s="161" t="s">
        <v>2669</v>
      </c>
      <c r="F20" s="195" t="s">
        <v>2681</v>
      </c>
      <c r="G20" s="5"/>
      <c r="H20" s="271"/>
      <c r="I20" s="150" t="s">
        <v>1156</v>
      </c>
      <c r="J20" s="151" t="s">
        <v>188</v>
      </c>
      <c r="K20" s="152">
        <v>461897800</v>
      </c>
      <c r="L20" s="153">
        <v>44193</v>
      </c>
      <c r="M20" s="153">
        <v>44201</v>
      </c>
      <c r="N20" s="136">
        <f>+(M20-L20)/30</f>
        <v>0.26666666666666666</v>
      </c>
      <c r="O20" s="139"/>
      <c r="U20" s="135"/>
      <c r="V20" s="107">
        <f ca="1">NOW()</f>
        <v>44201.400129629626</v>
      </c>
      <c r="W20" s="107">
        <f ca="1">NOW()</f>
        <v>44201.400129629626</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FUNDACION INFANTIL SEMILLEROS DE ESPERANZA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2723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2682</v>
      </c>
      <c r="C48" s="114" t="s">
        <v>31</v>
      </c>
      <c r="D48" s="112" t="s">
        <v>2683</v>
      </c>
      <c r="E48" s="146">
        <v>43800</v>
      </c>
      <c r="F48" s="146">
        <v>43921</v>
      </c>
      <c r="G48" s="173">
        <f>IF(AND(E48&lt;&gt;"",F48&lt;&gt;""),((F48-E48)/30),"")</f>
        <v>4.0333333333333332</v>
      </c>
      <c r="H48" s="124" t="s">
        <v>2684</v>
      </c>
      <c r="I48" s="115" t="s">
        <v>453</v>
      </c>
      <c r="J48" s="115" t="s">
        <v>966</v>
      </c>
      <c r="K48" s="118">
        <v>172611694</v>
      </c>
      <c r="L48" s="117" t="s">
        <v>1148</v>
      </c>
      <c r="M48" s="119">
        <v>1</v>
      </c>
      <c r="N48" s="117" t="s">
        <v>2639</v>
      </c>
      <c r="O48" s="117" t="s">
        <v>1148</v>
      </c>
      <c r="P48" s="80"/>
    </row>
    <row r="49" spans="1:16" s="6" customFormat="1" ht="24.75" customHeight="1" x14ac:dyDescent="0.25">
      <c r="A49" s="144">
        <v>2</v>
      </c>
      <c r="B49" s="113" t="s">
        <v>2682</v>
      </c>
      <c r="C49" s="114" t="s">
        <v>31</v>
      </c>
      <c r="D49" s="112" t="s">
        <v>2685</v>
      </c>
      <c r="E49" s="146">
        <v>43450</v>
      </c>
      <c r="F49" s="146">
        <v>43921</v>
      </c>
      <c r="G49" s="173">
        <f t="shared" ref="G49:G107" si="2">IF(AND(E49&lt;&gt;"",F49&lt;&gt;""),((F49-E49)/30),"")</f>
        <v>15.7</v>
      </c>
      <c r="H49" s="116" t="s">
        <v>2684</v>
      </c>
      <c r="I49" s="115" t="s">
        <v>453</v>
      </c>
      <c r="J49" s="115" t="s">
        <v>981</v>
      </c>
      <c r="K49" s="118">
        <v>389056826</v>
      </c>
      <c r="L49" s="117" t="s">
        <v>1148</v>
      </c>
      <c r="M49" s="119">
        <v>1</v>
      </c>
      <c r="N49" s="117" t="s">
        <v>2639</v>
      </c>
      <c r="O49" s="117" t="s">
        <v>1148</v>
      </c>
      <c r="P49" s="80"/>
    </row>
    <row r="50" spans="1:16" s="6" customFormat="1" ht="24.75" customHeight="1" x14ac:dyDescent="0.25">
      <c r="A50" s="144">
        <v>3</v>
      </c>
      <c r="B50" s="113" t="s">
        <v>2682</v>
      </c>
      <c r="C50" s="114" t="s">
        <v>31</v>
      </c>
      <c r="D50" s="112" t="s">
        <v>2686</v>
      </c>
      <c r="E50" s="146">
        <v>43313</v>
      </c>
      <c r="F50" s="146">
        <v>43449</v>
      </c>
      <c r="G50" s="173">
        <f t="shared" si="2"/>
        <v>4.5333333333333332</v>
      </c>
      <c r="H50" s="121" t="s">
        <v>2687</v>
      </c>
      <c r="I50" s="115" t="s">
        <v>453</v>
      </c>
      <c r="J50" s="115" t="s">
        <v>103</v>
      </c>
      <c r="K50" s="118">
        <v>259560546</v>
      </c>
      <c r="L50" s="117" t="s">
        <v>1148</v>
      </c>
      <c r="M50" s="119">
        <v>1</v>
      </c>
      <c r="N50" s="117" t="s">
        <v>2639</v>
      </c>
      <c r="O50" s="117" t="s">
        <v>1148</v>
      </c>
      <c r="P50" s="80"/>
    </row>
    <row r="51" spans="1:16" s="6" customFormat="1" ht="24.75" customHeight="1" outlineLevel="1" x14ac:dyDescent="0.25">
      <c r="A51" s="144">
        <v>4</v>
      </c>
      <c r="B51" s="113" t="s">
        <v>2682</v>
      </c>
      <c r="C51" s="114" t="s">
        <v>31</v>
      </c>
      <c r="D51" s="112" t="s">
        <v>2688</v>
      </c>
      <c r="E51" s="146">
        <v>43450</v>
      </c>
      <c r="F51" s="146">
        <v>43799</v>
      </c>
      <c r="G51" s="173">
        <f t="shared" si="2"/>
        <v>11.633333333333333</v>
      </c>
      <c r="H51" s="116" t="s">
        <v>2689</v>
      </c>
      <c r="I51" s="115" t="s">
        <v>453</v>
      </c>
      <c r="J51" s="115" t="s">
        <v>966</v>
      </c>
      <c r="K51" s="118">
        <v>642835692</v>
      </c>
      <c r="L51" s="117" t="s">
        <v>1148</v>
      </c>
      <c r="M51" s="119">
        <v>1</v>
      </c>
      <c r="N51" s="117" t="s">
        <v>2639</v>
      </c>
      <c r="O51" s="117" t="s">
        <v>26</v>
      </c>
      <c r="P51" s="80"/>
    </row>
    <row r="52" spans="1:16" s="7" customFormat="1" ht="24.75" customHeight="1" outlineLevel="1" x14ac:dyDescent="0.25">
      <c r="A52" s="145">
        <v>5</v>
      </c>
      <c r="B52" s="113" t="s">
        <v>2682</v>
      </c>
      <c r="C52" s="114" t="s">
        <v>31</v>
      </c>
      <c r="D52" s="112" t="s">
        <v>2690</v>
      </c>
      <c r="E52" s="146">
        <v>43313</v>
      </c>
      <c r="F52" s="146">
        <v>43449</v>
      </c>
      <c r="G52" s="173">
        <f t="shared" si="2"/>
        <v>4.5333333333333332</v>
      </c>
      <c r="H52" s="121" t="s">
        <v>2691</v>
      </c>
      <c r="I52" s="115" t="s">
        <v>453</v>
      </c>
      <c r="J52" s="115" t="s">
        <v>966</v>
      </c>
      <c r="K52" s="118">
        <v>298175580</v>
      </c>
      <c r="L52" s="117" t="s">
        <v>1148</v>
      </c>
      <c r="M52" s="119">
        <v>1</v>
      </c>
      <c r="N52" s="117" t="s">
        <v>27</v>
      </c>
      <c r="O52" s="117" t="s">
        <v>26</v>
      </c>
      <c r="P52" s="81"/>
    </row>
    <row r="53" spans="1:16" s="7" customFormat="1" ht="24.75" customHeight="1" outlineLevel="1" x14ac:dyDescent="0.25">
      <c r="A53" s="145">
        <v>6</v>
      </c>
      <c r="B53" s="113" t="s">
        <v>2682</v>
      </c>
      <c r="C53" s="114" t="s">
        <v>31</v>
      </c>
      <c r="D53" s="112" t="s">
        <v>2692</v>
      </c>
      <c r="E53" s="146">
        <v>43117</v>
      </c>
      <c r="F53" s="146">
        <v>43312</v>
      </c>
      <c r="G53" s="173">
        <f t="shared" si="2"/>
        <v>6.5</v>
      </c>
      <c r="H53" s="121" t="s">
        <v>2693</v>
      </c>
      <c r="I53" s="115" t="s">
        <v>453</v>
      </c>
      <c r="J53" s="115" t="s">
        <v>981</v>
      </c>
      <c r="K53" s="118">
        <v>315404808</v>
      </c>
      <c r="L53" s="117" t="s">
        <v>1148</v>
      </c>
      <c r="M53" s="119">
        <v>1</v>
      </c>
      <c r="N53" s="117" t="s">
        <v>27</v>
      </c>
      <c r="O53" s="117" t="s">
        <v>1148</v>
      </c>
      <c r="P53" s="81"/>
    </row>
    <row r="54" spans="1:16" s="7" customFormat="1" ht="24.75" customHeight="1" outlineLevel="1" x14ac:dyDescent="0.25">
      <c r="A54" s="145">
        <v>7</v>
      </c>
      <c r="B54" s="113" t="s">
        <v>2682</v>
      </c>
      <c r="C54" s="114" t="s">
        <v>31</v>
      </c>
      <c r="D54" s="112" t="s">
        <v>2694</v>
      </c>
      <c r="E54" s="146">
        <v>43007</v>
      </c>
      <c r="F54" s="146">
        <v>43100</v>
      </c>
      <c r="G54" s="173">
        <f t="shared" si="2"/>
        <v>3.1</v>
      </c>
      <c r="H54" s="116" t="s">
        <v>2693</v>
      </c>
      <c r="I54" s="115" t="s">
        <v>453</v>
      </c>
      <c r="J54" s="115" t="s">
        <v>981</v>
      </c>
      <c r="K54" s="120">
        <v>211328089</v>
      </c>
      <c r="L54" s="117" t="s">
        <v>1148</v>
      </c>
      <c r="M54" s="119">
        <v>1</v>
      </c>
      <c r="N54" s="117" t="s">
        <v>27</v>
      </c>
      <c r="O54" s="117" t="s">
        <v>1148</v>
      </c>
      <c r="P54" s="81"/>
    </row>
    <row r="55" spans="1:16" s="7" customFormat="1" ht="24.75" customHeight="1" outlineLevel="1" x14ac:dyDescent="0.25">
      <c r="A55" s="145">
        <v>8</v>
      </c>
      <c r="B55" s="113" t="s">
        <v>2682</v>
      </c>
      <c r="C55" s="114" t="s">
        <v>31</v>
      </c>
      <c r="D55" s="112" t="s">
        <v>2695</v>
      </c>
      <c r="E55" s="146">
        <v>42675</v>
      </c>
      <c r="F55" s="146">
        <v>43004</v>
      </c>
      <c r="G55" s="173">
        <f t="shared" si="2"/>
        <v>10.966666666666667</v>
      </c>
      <c r="H55" s="116" t="s">
        <v>2693</v>
      </c>
      <c r="I55" s="115" t="s">
        <v>453</v>
      </c>
      <c r="J55" s="115" t="s">
        <v>981</v>
      </c>
      <c r="K55" s="120">
        <v>415544308</v>
      </c>
      <c r="L55" s="117" t="s">
        <v>1148</v>
      </c>
      <c r="M55" s="119">
        <v>1</v>
      </c>
      <c r="N55" s="117" t="s">
        <v>27</v>
      </c>
      <c r="O55" s="117" t="s">
        <v>1148</v>
      </c>
      <c r="P55" s="81"/>
    </row>
    <row r="56" spans="1:16" s="7" customFormat="1" ht="24.75" customHeight="1" outlineLevel="1" x14ac:dyDescent="0.25">
      <c r="A56" s="145">
        <v>9</v>
      </c>
      <c r="B56" s="113" t="s">
        <v>2682</v>
      </c>
      <c r="C56" s="114" t="s">
        <v>31</v>
      </c>
      <c r="D56" s="112" t="s">
        <v>2696</v>
      </c>
      <c r="E56" s="146">
        <v>42674</v>
      </c>
      <c r="F56" s="146">
        <v>43312</v>
      </c>
      <c r="G56" s="173">
        <f t="shared" si="2"/>
        <v>21.266666666666666</v>
      </c>
      <c r="H56" s="116" t="s">
        <v>2693</v>
      </c>
      <c r="I56" s="115" t="s">
        <v>453</v>
      </c>
      <c r="J56" s="115" t="s">
        <v>966</v>
      </c>
      <c r="K56" s="120">
        <v>616188405</v>
      </c>
      <c r="L56" s="117" t="s">
        <v>1148</v>
      </c>
      <c r="M56" s="119">
        <v>1</v>
      </c>
      <c r="N56" s="117" t="s">
        <v>27</v>
      </c>
      <c r="O56" s="117" t="s">
        <v>26</v>
      </c>
      <c r="P56" s="81"/>
    </row>
    <row r="57" spans="1:16" s="7" customFormat="1" ht="24.75" customHeight="1" outlineLevel="1" x14ac:dyDescent="0.25">
      <c r="A57" s="145">
        <v>10</v>
      </c>
      <c r="B57" s="64" t="s">
        <v>2682</v>
      </c>
      <c r="C57" s="65" t="s">
        <v>31</v>
      </c>
      <c r="D57" s="63" t="s">
        <v>2697</v>
      </c>
      <c r="E57" s="146">
        <v>42522</v>
      </c>
      <c r="F57" s="146">
        <v>42674</v>
      </c>
      <c r="G57" s="173">
        <f t="shared" si="2"/>
        <v>5.0666666666666664</v>
      </c>
      <c r="H57" s="64" t="s">
        <v>2698</v>
      </c>
      <c r="I57" s="63" t="s">
        <v>453</v>
      </c>
      <c r="J57" s="63" t="s">
        <v>978</v>
      </c>
      <c r="K57" s="66">
        <v>393508853</v>
      </c>
      <c r="L57" s="65" t="s">
        <v>1148</v>
      </c>
      <c r="M57" s="67">
        <v>1</v>
      </c>
      <c r="N57" s="65" t="s">
        <v>27</v>
      </c>
      <c r="O57" s="65" t="s">
        <v>26</v>
      </c>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2714</v>
      </c>
      <c r="E114" s="146">
        <v>43889</v>
      </c>
      <c r="F114" s="146">
        <v>44196</v>
      </c>
      <c r="G114" s="173">
        <f>IF(AND(E114&lt;&gt;"",F114&lt;&gt;""),((F114-E114)/30),"")</f>
        <v>10.233333333333333</v>
      </c>
      <c r="H114" s="124" t="s">
        <v>2715</v>
      </c>
      <c r="I114" s="123" t="s">
        <v>453</v>
      </c>
      <c r="J114" s="123" t="s">
        <v>963</v>
      </c>
      <c r="K114" s="125">
        <v>1297533082</v>
      </c>
      <c r="L114" s="102">
        <f>+IF(AND(K114&gt;0,O114="Ejecución"),(K114/877802)*Tabla28[[#This Row],[% participación]],IF(AND(K114&gt;0,O114&lt;&gt;"Ejecución"),"-",""))</f>
        <v>1478.1614555446445</v>
      </c>
      <c r="M114" s="126" t="s">
        <v>1148</v>
      </c>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2670</v>
      </c>
      <c r="C179" s="249"/>
      <c r="D179" s="249"/>
      <c r="E179" s="24">
        <v>0.02</v>
      </c>
      <c r="F179" s="179">
        <v>0.03</v>
      </c>
      <c r="G179" s="180">
        <f>IF(F179&gt;0,SUM(E179+F179),"")</f>
        <v>0.05</v>
      </c>
      <c r="H179" s="5"/>
      <c r="I179" s="254" t="s">
        <v>2674</v>
      </c>
      <c r="J179" s="255"/>
      <c r="K179" s="255"/>
      <c r="L179" s="256"/>
      <c r="M179" s="179">
        <v>0.03</v>
      </c>
      <c r="O179" s="8"/>
      <c r="Q179" s="19"/>
      <c r="R179" s="180">
        <f>IF(M179&gt;0,SUM(S179+M179),"")</f>
        <v>0.05</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23094890</v>
      </c>
      <c r="F185" s="94"/>
      <c r="G185" s="95"/>
      <c r="H185" s="90"/>
      <c r="I185" s="92" t="s">
        <v>2632</v>
      </c>
      <c r="J185" s="185">
        <f>M179</f>
        <v>0.03</v>
      </c>
      <c r="K185" s="250" t="s">
        <v>2633</v>
      </c>
      <c r="L185" s="250"/>
      <c r="M185" s="96">
        <f>+J185*K20</f>
        <v>13856934</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26" t="s">
        <v>24</v>
      </c>
      <c r="J192" s="5" t="s">
        <v>2642</v>
      </c>
      <c r="K192" s="5"/>
      <c r="M192" s="5"/>
      <c r="N192" s="5"/>
      <c r="O192" s="8"/>
      <c r="Q192" s="155"/>
      <c r="R192" s="156"/>
      <c r="S192" s="156"/>
      <c r="T192" s="155"/>
    </row>
    <row r="193" spans="1:18" x14ac:dyDescent="0.25">
      <c r="A193" s="9"/>
      <c r="C193" s="127">
        <v>42352</v>
      </c>
      <c r="D193" s="5"/>
      <c r="E193" s="128">
        <v>2870</v>
      </c>
      <c r="F193" s="5"/>
      <c r="G193" s="5"/>
      <c r="H193" s="148" t="s">
        <v>2718</v>
      </c>
      <c r="J193" s="5"/>
      <c r="K193" s="129">
        <v>42521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2719</v>
      </c>
      <c r="J211" s="27" t="s">
        <v>2627</v>
      </c>
      <c r="K211" s="149" t="s">
        <v>2722</v>
      </c>
      <c r="L211" s="21"/>
      <c r="M211" s="21"/>
      <c r="N211" s="21"/>
      <c r="O211" s="8"/>
    </row>
    <row r="212" spans="1:15" x14ac:dyDescent="0.25">
      <c r="A212" s="9"/>
      <c r="B212" s="27" t="s">
        <v>2624</v>
      </c>
      <c r="C212" s="148" t="s">
        <v>2718</v>
      </c>
      <c r="D212" s="21"/>
      <c r="G212" s="27" t="s">
        <v>2626</v>
      </c>
      <c r="H212" s="149" t="s">
        <v>2720</v>
      </c>
      <c r="J212" s="27" t="s">
        <v>2628</v>
      </c>
      <c r="K212" s="148"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85" zoomScaleNormal="85" zoomScaleSheetLayoutView="40" zoomScalePageLayoutView="40" workbookViewId="0">
      <selection activeCell="C22" sqref="C2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68" t="str">
        <f>HYPERLINK("#Integrante_2!A109","CAPACIDAD RESIDUAL")</f>
        <v>CAPACIDAD RESIDUAL</v>
      </c>
      <c r="F8" s="269"/>
      <c r="G8" s="270"/>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68" t="str">
        <f>HYPERLINK("#Integrante_2!A162","TALENTO HUMANO")</f>
        <v>TALENTO HUMANO</v>
      </c>
      <c r="F9" s="269"/>
      <c r="G9" s="270"/>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68" t="str">
        <f>HYPERLINK("#Integrante_2!F162","INFRAESTRUCTURA")</f>
        <v>INFRAESTRUCTURA</v>
      </c>
      <c r="F10" s="269"/>
      <c r="G10" s="270"/>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187</v>
      </c>
      <c r="I15" s="32" t="s">
        <v>2629</v>
      </c>
      <c r="J15" s="110" t="s">
        <v>2637</v>
      </c>
      <c r="L15" s="265" t="s">
        <v>8</v>
      </c>
      <c r="M15" s="265"/>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901333803</v>
      </c>
      <c r="C20" s="5"/>
      <c r="D20" s="169"/>
      <c r="E20" s="161" t="s">
        <v>2669</v>
      </c>
      <c r="F20" s="195" t="s">
        <v>2681</v>
      </c>
      <c r="G20" s="5"/>
      <c r="H20" s="271"/>
      <c r="I20" s="150" t="s">
        <v>1156</v>
      </c>
      <c r="J20" s="151" t="s">
        <v>188</v>
      </c>
      <c r="K20" s="152">
        <v>461897800</v>
      </c>
      <c r="L20" s="153">
        <v>44193</v>
      </c>
      <c r="M20" s="153">
        <v>44201</v>
      </c>
      <c r="N20" s="136">
        <f>+(M20-L20)/30</f>
        <v>0.26666666666666666</v>
      </c>
      <c r="O20" s="139"/>
      <c r="U20" s="135"/>
      <c r="V20" s="107">
        <f ca="1">NOW()</f>
        <v>44201.400129629626</v>
      </c>
      <c r="W20" s="107">
        <f ca="1">NOW()</f>
        <v>44201.400129629626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FUNDACION MUJERES DE PAZ</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2723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2699</v>
      </c>
      <c r="C48" s="126" t="s">
        <v>32</v>
      </c>
      <c r="D48" s="123" t="s">
        <v>2702</v>
      </c>
      <c r="E48" s="146">
        <v>42019</v>
      </c>
      <c r="F48" s="146">
        <v>42353</v>
      </c>
      <c r="G48" s="173">
        <f>IF(AND(E48&lt;&gt;"",F48&lt;&gt;""),((F48-E48)/30),"")</f>
        <v>11.133333333333333</v>
      </c>
      <c r="H48" s="124" t="s">
        <v>2707</v>
      </c>
      <c r="I48" s="123" t="s">
        <v>453</v>
      </c>
      <c r="J48" s="123" t="s">
        <v>963</v>
      </c>
      <c r="K48" s="125">
        <v>11770000</v>
      </c>
      <c r="L48" s="126" t="s">
        <v>1148</v>
      </c>
      <c r="M48" s="182">
        <v>1</v>
      </c>
      <c r="N48" s="126" t="s">
        <v>2639</v>
      </c>
      <c r="O48" s="126" t="s">
        <v>26</v>
      </c>
      <c r="P48" s="80"/>
    </row>
    <row r="49" spans="1:16" s="6" customFormat="1" ht="24.75" customHeight="1" x14ac:dyDescent="0.25">
      <c r="A49" s="144">
        <v>2</v>
      </c>
      <c r="B49" s="124" t="s">
        <v>2700</v>
      </c>
      <c r="C49" s="126" t="s">
        <v>32</v>
      </c>
      <c r="D49" s="123" t="s">
        <v>2703</v>
      </c>
      <c r="E49" s="146">
        <v>41307</v>
      </c>
      <c r="F49" s="146">
        <v>42037</v>
      </c>
      <c r="G49" s="173">
        <f t="shared" ref="G49:G107" si="1">IF(AND(E49&lt;&gt;"",F49&lt;&gt;""),((F49-E49)/30),"")</f>
        <v>24.333333333333332</v>
      </c>
      <c r="H49" s="124" t="s">
        <v>2708</v>
      </c>
      <c r="I49" s="123" t="s">
        <v>453</v>
      </c>
      <c r="J49" s="123" t="s">
        <v>963</v>
      </c>
      <c r="K49" s="125">
        <v>0</v>
      </c>
      <c r="L49" s="126" t="s">
        <v>1148</v>
      </c>
      <c r="M49" s="182">
        <v>1</v>
      </c>
      <c r="N49" s="126" t="s">
        <v>2639</v>
      </c>
      <c r="O49" s="126" t="s">
        <v>26</v>
      </c>
      <c r="P49" s="80"/>
    </row>
    <row r="50" spans="1:16" s="6" customFormat="1" ht="24.75" customHeight="1" x14ac:dyDescent="0.25">
      <c r="A50" s="144">
        <v>3</v>
      </c>
      <c r="B50" s="124" t="s">
        <v>2701</v>
      </c>
      <c r="C50" s="126" t="s">
        <v>32</v>
      </c>
      <c r="D50" s="123" t="s">
        <v>2704</v>
      </c>
      <c r="E50" s="146">
        <v>42614</v>
      </c>
      <c r="F50" s="146">
        <v>43373</v>
      </c>
      <c r="G50" s="173">
        <f t="shared" si="1"/>
        <v>25.3</v>
      </c>
      <c r="H50" s="121" t="s">
        <v>2709</v>
      </c>
      <c r="I50" s="123" t="s">
        <v>453</v>
      </c>
      <c r="J50" s="123" t="s">
        <v>963</v>
      </c>
      <c r="K50" s="125">
        <v>31200000</v>
      </c>
      <c r="L50" s="126" t="s">
        <v>1148</v>
      </c>
      <c r="M50" s="182">
        <v>1</v>
      </c>
      <c r="N50" s="126" t="s">
        <v>2639</v>
      </c>
      <c r="O50" s="126" t="s">
        <v>26</v>
      </c>
      <c r="P50" s="80"/>
    </row>
    <row r="51" spans="1:16" s="6" customFormat="1" ht="24.75" customHeight="1" outlineLevel="1" x14ac:dyDescent="0.25">
      <c r="A51" s="144">
        <v>4</v>
      </c>
      <c r="B51" s="124" t="s">
        <v>2701</v>
      </c>
      <c r="C51" s="126" t="s">
        <v>32</v>
      </c>
      <c r="D51" s="123" t="s">
        <v>2705</v>
      </c>
      <c r="E51" s="146">
        <v>43344</v>
      </c>
      <c r="F51" s="146">
        <v>43799</v>
      </c>
      <c r="G51" s="173">
        <f t="shared" si="1"/>
        <v>15.166666666666666</v>
      </c>
      <c r="H51" s="124" t="s">
        <v>2709</v>
      </c>
      <c r="I51" s="123" t="s">
        <v>453</v>
      </c>
      <c r="J51" s="123" t="s">
        <v>963</v>
      </c>
      <c r="K51" s="125">
        <v>16900000</v>
      </c>
      <c r="L51" s="126" t="s">
        <v>1148</v>
      </c>
      <c r="M51" s="182">
        <v>1</v>
      </c>
      <c r="N51" s="126" t="s">
        <v>2639</v>
      </c>
      <c r="O51" s="126" t="s">
        <v>26</v>
      </c>
      <c r="P51" s="80"/>
    </row>
    <row r="52" spans="1:16" s="7" customFormat="1" ht="24.75" customHeight="1" outlineLevel="1" x14ac:dyDescent="0.25">
      <c r="A52" s="145">
        <v>5</v>
      </c>
      <c r="B52" s="124" t="s">
        <v>2701</v>
      </c>
      <c r="C52" s="126" t="s">
        <v>32</v>
      </c>
      <c r="D52" s="123" t="s">
        <v>2706</v>
      </c>
      <c r="E52" s="146">
        <v>36526</v>
      </c>
      <c r="F52" s="146">
        <v>38717</v>
      </c>
      <c r="G52" s="173">
        <f t="shared" si="1"/>
        <v>73.033333333333331</v>
      </c>
      <c r="H52" s="121" t="s">
        <v>2710</v>
      </c>
      <c r="I52" s="123" t="s">
        <v>453</v>
      </c>
      <c r="J52" s="123" t="s">
        <v>963</v>
      </c>
      <c r="K52" s="125">
        <v>33943200</v>
      </c>
      <c r="L52" s="126" t="s">
        <v>1148</v>
      </c>
      <c r="M52" s="182">
        <v>1</v>
      </c>
      <c r="N52" s="126" t="s">
        <v>2639</v>
      </c>
      <c r="O52" s="126" t="s">
        <v>26</v>
      </c>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t="s">
        <v>2622</v>
      </c>
      <c r="O178" s="8"/>
      <c r="Q178" s="19"/>
      <c r="R178" s="19"/>
      <c r="S178" s="165" t="s">
        <v>2623</v>
      </c>
      <c r="T178" s="19"/>
      <c r="U178" s="19"/>
      <c r="V178" s="19"/>
      <c r="W178" s="19"/>
      <c r="X178" s="19"/>
      <c r="Y178" s="19"/>
      <c r="Z178" s="19"/>
      <c r="AA178" s="19"/>
      <c r="AB178" s="19"/>
    </row>
    <row r="179" spans="1:28" ht="23.25" x14ac:dyDescent="0.25">
      <c r="A179" s="9"/>
      <c r="B179" s="249" t="s">
        <v>2670</v>
      </c>
      <c r="C179" s="249"/>
      <c r="D179" s="249"/>
      <c r="E179" s="24">
        <v>0.02</v>
      </c>
      <c r="F179" s="179">
        <v>0.03</v>
      </c>
      <c r="G179" s="180">
        <f>IF(F179&gt;0,SUM(E179+F179),"")</f>
        <v>0.05</v>
      </c>
      <c r="H179" s="5"/>
      <c r="I179" s="246" t="s">
        <v>2674</v>
      </c>
      <c r="J179" s="247"/>
      <c r="K179" s="247"/>
      <c r="L179" s="248"/>
      <c r="M179" s="179">
        <v>0.03</v>
      </c>
      <c r="O179" s="8"/>
      <c r="Q179" s="19"/>
      <c r="R179" s="19"/>
      <c r="S179" s="180">
        <f>IF(M179&gt;0,SUM(L179+M179),"")</f>
        <v>0.03</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170" t="s">
        <v>2633</v>
      </c>
      <c r="E185" s="96">
        <f>+(C185*SUM(K20:K35))</f>
        <v>23094890</v>
      </c>
      <c r="F185" s="94"/>
      <c r="G185" s="95"/>
      <c r="H185" s="90"/>
      <c r="I185" s="92" t="s">
        <v>2632</v>
      </c>
      <c r="J185" s="185">
        <f>M179</f>
        <v>0.03</v>
      </c>
      <c r="K185" s="250" t="s">
        <v>2633</v>
      </c>
      <c r="L185" s="250"/>
      <c r="M185" s="96">
        <f>+J185*K20</f>
        <v>13856934</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50"/>
      <c r="Q192" s="155"/>
      <c r="R192" s="156"/>
      <c r="S192" s="156"/>
      <c r="T192" s="155"/>
    </row>
    <row r="193" spans="1:18" x14ac:dyDescent="0.25">
      <c r="A193" s="9"/>
      <c r="C193" s="129">
        <v>43819</v>
      </c>
      <c r="D193" s="5"/>
      <c r="E193" s="128">
        <v>3415</v>
      </c>
      <c r="F193" s="5"/>
      <c r="G193" s="5"/>
      <c r="H193" s="148" t="s">
        <v>2711</v>
      </c>
      <c r="J193" s="5"/>
      <c r="K193" s="129">
        <v>36526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2712</v>
      </c>
      <c r="J211" s="27" t="s">
        <v>2627</v>
      </c>
      <c r="K211" s="149" t="s">
        <v>2716</v>
      </c>
      <c r="L211" s="21"/>
      <c r="M211" s="21"/>
      <c r="N211" s="21"/>
      <c r="O211" s="8"/>
    </row>
    <row r="212" spans="1:15" x14ac:dyDescent="0.25">
      <c r="A212" s="9"/>
      <c r="B212" s="27" t="s">
        <v>2624</v>
      </c>
      <c r="C212" s="148" t="s">
        <v>2711</v>
      </c>
      <c r="D212" s="21"/>
      <c r="G212" s="27" t="s">
        <v>2626</v>
      </c>
      <c r="H212" s="149" t="s">
        <v>2713</v>
      </c>
      <c r="J212" s="27" t="s">
        <v>2628</v>
      </c>
      <c r="K212" s="148"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68" t="str">
        <f>HYPERLINK("#Integrante_3!A109","CAPACIDAD RESIDUAL")</f>
        <v>CAPACIDAD RESIDUAL</v>
      </c>
      <c r="F8" s="269"/>
      <c r="G8" s="270"/>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68" t="str">
        <f>HYPERLINK("#Integrante_3!A162","TALENTO HUMANO")</f>
        <v>TALENTO HUMANO</v>
      </c>
      <c r="F9" s="269"/>
      <c r="G9" s="270"/>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68" t="str">
        <f>HYPERLINK("#Integrante_3!F162","INFRAESTRUCTURA")</f>
        <v>INFRAESTRUCTURA</v>
      </c>
      <c r="F10" s="269"/>
      <c r="G10" s="270"/>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44201.400129629626</v>
      </c>
      <c r="W20" s="107">
        <f ca="1">NOW()</f>
        <v>44201.400129629626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2662</v>
      </c>
      <c r="C166" s="210"/>
      <c r="D166" s="210"/>
      <c r="E166" s="8"/>
      <c r="F166" s="5"/>
      <c r="H166" s="83" t="s">
        <v>2661</v>
      </c>
      <c r="I166" s="240"/>
      <c r="J166" s="241"/>
      <c r="K166" s="241"/>
      <c r="L166" s="241"/>
      <c r="M166" s="241"/>
      <c r="N166" s="241"/>
      <c r="O166" s="24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2674</v>
      </c>
      <c r="J174" s="204"/>
      <c r="K174" s="204"/>
      <c r="L174" s="204"/>
      <c r="M174" s="204"/>
      <c r="O174" s="186"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65"/>
      <c r="S175" s="19"/>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65" t="s">
        <v>2623</v>
      </c>
      <c r="S176" s="19"/>
      <c r="T176" s="19"/>
      <c r="U176" s="19"/>
      <c r="V176" s="19"/>
      <c r="W176" s="19"/>
      <c r="X176" s="19"/>
      <c r="Y176" s="19"/>
      <c r="Z176" s="19"/>
      <c r="AA176" s="19"/>
      <c r="AB176" s="19"/>
    </row>
    <row r="177" spans="1:28" ht="23.25" x14ac:dyDescent="0.25">
      <c r="A177" s="9"/>
      <c r="B177" s="249" t="s">
        <v>2670</v>
      </c>
      <c r="C177" s="249"/>
      <c r="D177" s="249"/>
      <c r="E177" s="24">
        <v>0.02</v>
      </c>
      <c r="F177" s="179"/>
      <c r="G177" s="180" t="str">
        <f>IF(F177&gt;0,SUM(E177+F177),"")</f>
        <v/>
      </c>
      <c r="H177" s="5"/>
      <c r="I177" s="246" t="s">
        <v>2674</v>
      </c>
      <c r="J177" s="247"/>
      <c r="K177" s="247"/>
      <c r="L177" s="248"/>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68" t="str">
        <f>HYPERLINK("#Integrante_4!A109","CAPACIDAD RESIDUAL")</f>
        <v>CAPACIDAD RESIDUAL</v>
      </c>
      <c r="F8" s="269"/>
      <c r="G8" s="270"/>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68" t="str">
        <f>HYPERLINK("#Integrante_4!A162","TALENTO HUMANO")</f>
        <v>TALENTO HUMANO</v>
      </c>
      <c r="F9" s="269"/>
      <c r="G9" s="270"/>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68" t="str">
        <f>HYPERLINK("#Integrante_4!F162","INFRAESTRUCTURA")</f>
        <v>INFRAESTRUCTURA</v>
      </c>
      <c r="F10" s="269"/>
      <c r="G10" s="270"/>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44201.400129629626</v>
      </c>
      <c r="W20" s="107">
        <f ca="1">NOW()</f>
        <v>44201.400129629626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65"/>
      <c r="S177" s="19"/>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65" t="s">
        <v>2623</v>
      </c>
      <c r="S178" s="19"/>
      <c r="T178" s="19"/>
      <c r="U178" s="19"/>
      <c r="V178" s="19"/>
      <c r="W178" s="19"/>
      <c r="X178" s="19"/>
      <c r="Y178" s="19"/>
      <c r="Z178" s="19"/>
      <c r="AA178" s="19"/>
      <c r="AB178" s="19"/>
    </row>
    <row r="179" spans="1:28" ht="23.25" x14ac:dyDescent="0.25">
      <c r="A179" s="9"/>
      <c r="B179" s="249" t="s">
        <v>2670</v>
      </c>
      <c r="C179" s="249"/>
      <c r="D179" s="249"/>
      <c r="E179" s="24">
        <v>0.02</v>
      </c>
      <c r="F179" s="179"/>
      <c r="G179" s="180" t="str">
        <f>IF(F179&gt;0,SUM(E179+F179),"")</f>
        <v/>
      </c>
      <c r="H179" s="5"/>
      <c r="I179" s="246" t="s">
        <v>2674</v>
      </c>
      <c r="J179" s="247"/>
      <c r="K179" s="247"/>
      <c r="L179" s="248"/>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68" t="str">
        <f>HYPERLINK("#Integrante_5!A109","CAPACIDAD RESIDUAL")</f>
        <v>CAPACIDAD RESIDUAL</v>
      </c>
      <c r="F8" s="269"/>
      <c r="G8" s="270"/>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68" t="str">
        <f>HYPERLINK("#Integrante_5!A162","TALENTO HUMANO")</f>
        <v>TALENTO HUMANO</v>
      </c>
      <c r="F9" s="269"/>
      <c r="G9" s="270"/>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68" t="str">
        <f>HYPERLINK("#Integrante_5!F162","INFRAESTRUCTURA")</f>
        <v>INFRAESTRUCTURA</v>
      </c>
      <c r="F10" s="269"/>
      <c r="G10" s="270"/>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44201.400129629626</v>
      </c>
      <c r="W20" s="107">
        <f ca="1">NOW()</f>
        <v>44201.400129629626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2662</v>
      </c>
      <c r="C166" s="210"/>
      <c r="D166" s="210"/>
      <c r="E166" s="8"/>
      <c r="F166" s="5"/>
      <c r="H166" s="83" t="s">
        <v>2661</v>
      </c>
      <c r="I166" s="240"/>
      <c r="J166" s="241"/>
      <c r="K166" s="241"/>
      <c r="L166" s="241"/>
      <c r="M166" s="241"/>
      <c r="N166" s="241"/>
      <c r="O166" s="24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2678</v>
      </c>
      <c r="J174" s="204"/>
      <c r="K174" s="204"/>
      <c r="L174" s="204"/>
      <c r="M174" s="204"/>
      <c r="O174" s="186"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9"/>
      <c r="S175" s="165"/>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9"/>
      <c r="S176" s="165" t="s">
        <v>2623</v>
      </c>
      <c r="T176" s="19"/>
      <c r="U176" s="19"/>
      <c r="V176" s="19"/>
      <c r="W176" s="19"/>
      <c r="X176" s="19"/>
      <c r="Y176" s="19"/>
      <c r="Z176" s="19"/>
      <c r="AA176" s="19"/>
      <c r="AB176" s="19"/>
    </row>
    <row r="177" spans="1:28" ht="23.25" x14ac:dyDescent="0.25">
      <c r="A177" s="9"/>
      <c r="B177" s="249" t="s">
        <v>2670</v>
      </c>
      <c r="C177" s="249"/>
      <c r="D177" s="249"/>
      <c r="E177" s="24">
        <v>0.02</v>
      </c>
      <c r="F177" s="179"/>
      <c r="G177" s="180" t="str">
        <f>IF(F177&gt;0,SUM(E177+F177),"")</f>
        <v/>
      </c>
      <c r="H177" s="5"/>
      <c r="I177" s="246" t="s">
        <v>2672</v>
      </c>
      <c r="J177" s="247"/>
      <c r="K177" s="247"/>
      <c r="L177" s="248"/>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7"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44201.400129629626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68" t="str">
        <f>HYPERLINK("#Integrante_6!A109","CAPACIDAD RESIDUAL")</f>
        <v>CAPACIDAD RESIDUAL</v>
      </c>
      <c r="F8" s="269"/>
      <c r="G8" s="270"/>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68" t="str">
        <f>HYPERLINK("#Integrante_6!A162","TALENTO HUMANO")</f>
        <v>TALENTO HUMANO</v>
      </c>
      <c r="F9" s="269"/>
      <c r="G9" s="270"/>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68" t="str">
        <f>HYPERLINK("#Integrante_6!F162","INFRAESTRUCTURA")</f>
        <v>INFRAESTRUCTURA</v>
      </c>
      <c r="F10" s="269"/>
      <c r="G10" s="270"/>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44201.400129629626</v>
      </c>
      <c r="W20" s="107">
        <f ca="1">NOW()</f>
        <v>44201.400129629626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9"/>
      <c r="S178" s="165" t="s">
        <v>2623</v>
      </c>
      <c r="T178" s="19"/>
      <c r="U178" s="19"/>
      <c r="V178" s="19"/>
      <c r="W178" s="19"/>
      <c r="X178" s="19"/>
      <c r="Y178" s="19"/>
      <c r="Z178" s="19"/>
      <c r="AA178" s="19"/>
      <c r="AB178" s="19"/>
    </row>
    <row r="179" spans="1:28" ht="23.25" x14ac:dyDescent="0.25">
      <c r="A179" s="9"/>
      <c r="B179" s="249" t="s">
        <v>2670</v>
      </c>
      <c r="C179" s="249"/>
      <c r="D179" s="249"/>
      <c r="E179" s="24">
        <v>0.02</v>
      </c>
      <c r="F179" s="179"/>
      <c r="G179" s="180" t="str">
        <f>IF(F179&gt;0,SUM(E179+F179),"")</f>
        <v/>
      </c>
      <c r="H179" s="5"/>
      <c r="I179" s="246" t="s">
        <v>2672</v>
      </c>
      <c r="J179" s="247"/>
      <c r="K179" s="247"/>
      <c r="L179" s="248"/>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a65d333d-5b59-4810-bc94-b80d9325abbc"/>
    <ds:schemaRef ds:uri="http://purl.org/dc/dcmitype/"/>
    <ds:schemaRef ds:uri="http://schemas.microsoft.com/office/2006/documentManagement/types"/>
    <ds:schemaRef ds:uri="4fb10211-09fb-4e80-9f0b-184718d5d98c"/>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OSCAR DAVID TAPIAS ROMERO</cp:lastModifiedBy>
  <cp:lastPrinted>2021-01-05T14:30:49Z</cp:lastPrinted>
  <dcterms:created xsi:type="dcterms:W3CDTF">2020-10-14T21:57:42Z</dcterms:created>
  <dcterms:modified xsi:type="dcterms:W3CDTF">2021-01-05T14:37:13Z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