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BOGOT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<sst xmlns="http://schemas.openxmlformats.org/spreadsheetml/2006/main" count="4509" uniqueCount="2725">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</sst>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1" zoomScale="70" zoomScaleNormal="70" zoomScaleSheetLayoutView="40" zoomScalePageLayoutView="40" workbookViewId="0">
      <selection activeCell="K20" sqref="K20: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44201.387186921296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187</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71"/>
      <c r="I20" s="150" t="s">
        <v>1156</v>
      </c>
      <c r="J20" s="151" t="s">
        <v>188</v>
      </c>
      <c r="K20" s="152">
        <v>577372250</v>
      </c>
      <c r="L20" s="153">
        <v>44193</v>
      </c>
      <c r="M20" s="153">
        <v>44201</v>
      </c>
      <c r="N20" s="136">
        <f>+(M20-L20)/30</f>
        <v>0.26666666666666666</v>
      </c>
      <c r="O20" s="139"/>
      <c r="U20" s="135"/>
      <c r="V20" s="107">
        <f ca="1">NOW()</f>
        <v>44201.387186921296</v>
      </c>
      <c r="W20" s="107">
        <f ca="1">NOW()</f>
        <v>44201.387186921296</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INFANTIL SEMILLEROS DE ESPERANZA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43800</v>
      </c>
      <c r="F48" s="146">
        <v>43921</v>
      </c>
      <c r="G48" s="173">
        <f>IF(AND(E48&lt;&gt;"",F48&lt;&gt;""),((F48-E48)/30),"")</f>
        <v>4.0333333333333332</v>
      </c>
      <c r="H48" s="124" t="s">
        <v>2684</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2682</v>
      </c>
      <c r="C49" s="114" t="s">
        <v>31</v>
      </c>
      <c r="D49" s="112" t="s">
        <v>2685</v>
      </c>
      <c r="E49" s="146">
        <v>43450</v>
      </c>
      <c r="F49" s="146">
        <v>43921</v>
      </c>
      <c r="G49" s="173">
        <f t="shared" ref="G49:G107" si="2">IF(AND(E49&lt;&gt;"",F49&lt;&gt;""),((F49-E49)/30),"")</f>
        <v>15.7</v>
      </c>
      <c r="H49" s="116" t="s">
        <v>2684</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2682</v>
      </c>
      <c r="C50" s="114" t="s">
        <v>31</v>
      </c>
      <c r="D50" s="112" t="s">
        <v>2686</v>
      </c>
      <c r="E50" s="146">
        <v>43313</v>
      </c>
      <c r="F50" s="146">
        <v>43449</v>
      </c>
      <c r="G50" s="173">
        <f t="shared" si="2"/>
        <v>4.5333333333333332</v>
      </c>
      <c r="H50" s="121" t="s">
        <v>2687</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2682</v>
      </c>
      <c r="C51" s="114" t="s">
        <v>31</v>
      </c>
      <c r="D51" s="112" t="s">
        <v>2688</v>
      </c>
      <c r="E51" s="146">
        <v>43450</v>
      </c>
      <c r="F51" s="146">
        <v>43799</v>
      </c>
      <c r="G51" s="173">
        <f t="shared" si="2"/>
        <v>11.633333333333333</v>
      </c>
      <c r="H51" s="116" t="s">
        <v>2689</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2682</v>
      </c>
      <c r="C52" s="114" t="s">
        <v>31</v>
      </c>
      <c r="D52" s="112" t="s">
        <v>2690</v>
      </c>
      <c r="E52" s="146">
        <v>43313</v>
      </c>
      <c r="F52" s="146">
        <v>43449</v>
      </c>
      <c r="G52" s="173">
        <f t="shared" si="2"/>
        <v>4.5333333333333332</v>
      </c>
      <c r="H52" s="121" t="s">
        <v>2691</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2682</v>
      </c>
      <c r="C53" s="114" t="s">
        <v>31</v>
      </c>
      <c r="D53" s="112" t="s">
        <v>2692</v>
      </c>
      <c r="E53" s="146">
        <v>43117</v>
      </c>
      <c r="F53" s="146">
        <v>43312</v>
      </c>
      <c r="G53" s="173">
        <f t="shared" si="2"/>
        <v>6.5</v>
      </c>
      <c r="H53" s="121" t="s">
        <v>2693</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2682</v>
      </c>
      <c r="C54" s="114" t="s">
        <v>31</v>
      </c>
      <c r="D54" s="112" t="s">
        <v>2694</v>
      </c>
      <c r="E54" s="146">
        <v>43007</v>
      </c>
      <c r="F54" s="146">
        <v>43100</v>
      </c>
      <c r="G54" s="173">
        <f t="shared" si="2"/>
        <v>3.1</v>
      </c>
      <c r="H54" s="116" t="s">
        <v>2693</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2682</v>
      </c>
      <c r="C55" s="114" t="s">
        <v>31</v>
      </c>
      <c r="D55" s="112" t="s">
        <v>2695</v>
      </c>
      <c r="E55" s="146">
        <v>42675</v>
      </c>
      <c r="F55" s="146">
        <v>43004</v>
      </c>
      <c r="G55" s="173">
        <f t="shared" si="2"/>
        <v>10.966666666666667</v>
      </c>
      <c r="H55" s="116" t="s">
        <v>2693</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2682</v>
      </c>
      <c r="C56" s="114" t="s">
        <v>31</v>
      </c>
      <c r="D56" s="112" t="s">
        <v>2696</v>
      </c>
      <c r="E56" s="146">
        <v>42674</v>
      </c>
      <c r="F56" s="146">
        <v>43312</v>
      </c>
      <c r="G56" s="173">
        <f t="shared" si="2"/>
        <v>21.266666666666666</v>
      </c>
      <c r="H56" s="116" t="s">
        <v>2693</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2682</v>
      </c>
      <c r="C57" s="65" t="s">
        <v>31</v>
      </c>
      <c r="D57" s="63" t="s">
        <v>2697</v>
      </c>
      <c r="E57" s="146">
        <v>42522</v>
      </c>
      <c r="F57" s="146">
        <v>42674</v>
      </c>
      <c r="G57" s="173">
        <f t="shared" si="2"/>
        <v>5.0666666666666664</v>
      </c>
      <c r="H57" s="64" t="s">
        <v>2698</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2714</v>
      </c>
      <c r="E114" s="146">
        <v>43889</v>
      </c>
      <c r="F114" s="146">
        <v>44196</v>
      </c>
      <c r="G114" s="173">
        <f>IF(AND(E114&lt;&gt;"",F114&lt;&gt;""),((F114-E114)/30),"")</f>
        <v>10.233333333333333</v>
      </c>
      <c r="H114" s="124" t="s">
        <v>2715</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54" t="s">
        <v>2674</v>
      </c>
      <c r="J179" s="255"/>
      <c r="K179" s="255"/>
      <c r="L179" s="256"/>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28868612.5</v>
      </c>
      <c r="F185" s="94"/>
      <c r="G185" s="95"/>
      <c r="H185" s="90"/>
      <c r="I185" s="92" t="s">
        <v>2632</v>
      </c>
      <c r="J185" s="185">
        <f>M179</f>
        <v>0.03</v>
      </c>
      <c r="K185" s="250" t="s">
        <v>2633</v>
      </c>
      <c r="L185" s="250"/>
      <c r="M185" s="96">
        <f>+J185*K20</f>
        <v>17321167.5</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2718</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t="s">
        <v>2722</v>
      </c>
      <c r="L211" s="21"/>
      <c r="M211" s="21"/>
      <c r="N211" s="21"/>
      <c r="O211" s="8"/>
    </row>
    <row r="212" spans="1:15" x14ac:dyDescent="0.25">
      <c r="A212" s="9"/>
      <c r="B212" s="27" t="s">
        <v>2624</v>
      </c>
      <c r="C212" s="148" t="s">
        <v>2718</v>
      </c>
      <c r="D212" s="21"/>
      <c r="G212" s="27" t="s">
        <v>2626</v>
      </c>
      <c r="H212" s="149" t="s">
        <v>2720</v>
      </c>
      <c r="J212" s="27" t="s">
        <v>2628</v>
      </c>
      <c r="K212" s="148"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 zoomScale="85" zoomScaleNormal="85" zoomScaleSheetLayoutView="40" zoomScalePageLayoutView="40" workbookViewId="0">
      <selection activeCell="O21" sqref="O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44201.387186921296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187</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71"/>
      <c r="I20" s="150" t="s">
        <v>1156</v>
      </c>
      <c r="J20" s="151" t="s">
        <v>188</v>
      </c>
      <c r="K20" s="152">
        <v>577372250</v>
      </c>
      <c r="L20" s="153">
        <v>44193</v>
      </c>
      <c r="M20" s="153">
        <v>44201</v>
      </c>
      <c r="N20" s="136">
        <f>+(M20-L20)/30</f>
        <v>0.26666666666666666</v>
      </c>
      <c r="O20" s="139"/>
      <c r="U20" s="135"/>
      <c r="V20" s="107">
        <f ca="1">NOW()</f>
        <v>44201.387186921296</v>
      </c>
      <c r="W20" s="107">
        <f ca="1">NOW()</f>
        <v>44201.387186921296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MUJERES DE PAZ</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2699</v>
      </c>
      <c r="C48" s="126" t="s">
        <v>32</v>
      </c>
      <c r="D48" s="123" t="s">
        <v>2702</v>
      </c>
      <c r="E48" s="146">
        <v>42019</v>
      </c>
      <c r="F48" s="146">
        <v>42353</v>
      </c>
      <c r="G48" s="173">
        <f>IF(AND(E48&lt;&gt;"",F48&lt;&gt;""),((F48-E48)/30),"")</f>
        <v>11.133333333333333</v>
      </c>
      <c r="H48" s="124" t="s">
        <v>2707</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2700</v>
      </c>
      <c r="C49" s="126" t="s">
        <v>32</v>
      </c>
      <c r="D49" s="123" t="s">
        <v>2703</v>
      </c>
      <c r="E49" s="146">
        <v>41307</v>
      </c>
      <c r="F49" s="146">
        <v>42037</v>
      </c>
      <c r="G49" s="173">
        <f t="shared" ref="G49:G107" si="1">IF(AND(E49&lt;&gt;"",F49&lt;&gt;""),((F49-E49)/30),"")</f>
        <v>24.333333333333332</v>
      </c>
      <c r="H49" s="124" t="s">
        <v>2708</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2701</v>
      </c>
      <c r="C50" s="126" t="s">
        <v>32</v>
      </c>
      <c r="D50" s="123" t="s">
        <v>2704</v>
      </c>
      <c r="E50" s="146">
        <v>42614</v>
      </c>
      <c r="F50" s="146">
        <v>43373</v>
      </c>
      <c r="G50" s="173">
        <f t="shared" si="1"/>
        <v>25.3</v>
      </c>
      <c r="H50" s="121" t="s">
        <v>2709</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2701</v>
      </c>
      <c r="C51" s="126" t="s">
        <v>32</v>
      </c>
      <c r="D51" s="123" t="s">
        <v>2705</v>
      </c>
      <c r="E51" s="146">
        <v>43344</v>
      </c>
      <c r="F51" s="146">
        <v>43799</v>
      </c>
      <c r="G51" s="173">
        <f t="shared" si="1"/>
        <v>15.166666666666666</v>
      </c>
      <c r="H51" s="124" t="s">
        <v>2709</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2701</v>
      </c>
      <c r="C52" s="126" t="s">
        <v>32</v>
      </c>
      <c r="D52" s="123" t="s">
        <v>2706</v>
      </c>
      <c r="E52" s="146">
        <v>36526</v>
      </c>
      <c r="F52" s="146">
        <v>38717</v>
      </c>
      <c r="G52" s="173">
        <f t="shared" si="1"/>
        <v>73.033333333333331</v>
      </c>
      <c r="H52" s="121" t="s">
        <v>2710</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46" t="s">
        <v>2674</v>
      </c>
      <c r="J179" s="247"/>
      <c r="K179" s="247"/>
      <c r="L179" s="248"/>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28868612.5</v>
      </c>
      <c r="F185" s="94"/>
      <c r="G185" s="95"/>
      <c r="H185" s="90"/>
      <c r="I185" s="92" t="s">
        <v>2632</v>
      </c>
      <c r="J185" s="185">
        <f>M179</f>
        <v>0.03</v>
      </c>
      <c r="K185" s="250" t="s">
        <v>2633</v>
      </c>
      <c r="L185" s="250"/>
      <c r="M185" s="96">
        <f>+J185*K20</f>
        <v>17321167.5</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2711</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2716</v>
      </c>
      <c r="L211" s="21"/>
      <c r="M211" s="21"/>
      <c r="N211" s="21"/>
      <c r="O211" s="8"/>
    </row>
    <row r="212" spans="1:15" x14ac:dyDescent="0.25">
      <c r="A212" s="9"/>
      <c r="B212" s="27" t="s">
        <v>2624</v>
      </c>
      <c r="C212" s="148" t="s">
        <v>2711</v>
      </c>
      <c r="D212" s="21"/>
      <c r="G212" s="27" t="s">
        <v>2626</v>
      </c>
      <c r="H212" s="149" t="s">
        <v>2713</v>
      </c>
      <c r="J212" s="27" t="s">
        <v>2628</v>
      </c>
      <c r="K212" s="14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44201.387186921296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44201.387186921296</v>
      </c>
      <c r="W20" s="107">
        <f ca="1">NOW()</f>
        <v>44201.387186921296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2674</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44201.387186921296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44201.387186921296</v>
      </c>
      <c r="W20" s="107">
        <f ca="1">NOW()</f>
        <v>44201.387186921296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2674</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44201.387186921296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44201.387186921296</v>
      </c>
      <c r="W20" s="107">
        <f ca="1">NOW()</f>
        <v>44201.387186921296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2672</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44201.387186921296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44201.387186921296</v>
      </c>
      <c r="W20" s="107">
        <f ca="1">NOW()</f>
        <v>44201.387186921296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2672</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dcmitype/"/>
    <ds:schemaRef ds:uri="http://purl.org/dc/elements/1.1/"/>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2021-01-04T17:05:56Z</cp:lastPrinted>
  <dcterms:created xsi:type="dcterms:W3CDTF">2020-10-14T21:57:42Z</dcterms:created>
  <dcterms:modified xsi:type="dcterms:W3CDTF">2021-01-05T14:17:36Z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