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<sst xmlns="http://schemas.openxmlformats.org/spreadsheetml/2006/main" count="3068" uniqueCount="2689">
  <si>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</si>
  <si>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</si>
  <si>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</si>
  <si>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</si>
  <si>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</si>
  <si>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</si>
  <si>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</si>
  <si>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</si>
  <si>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</si>
  <si>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</si>
  <si>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</si>
  <si>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</si>
  <si>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</si>
  <si>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</si>
  <si>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</si>
  <si>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</si>
  <si>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</si>
  <si>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</si>
  <si>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</si>
  <si>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</si>
  <si>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</si>
  <si>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</si>
  <si>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</si>
  <si>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</si>
  <si>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</si>
  <si>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</si>
  <si>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</si>
  <si>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</si>
  <si>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</si>
  <si>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</si>
  <si>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</si>
  <si>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</si>
  <si>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</si>
  <si>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</si>
  <si>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</si>
  <si>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</si>
  <si>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</si>
  <si>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</si>
  <si>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</si>
  <si>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</si>
  <si>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</si>
  <si>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</si>
  <si>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</si>
  <si>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</si>
  <si>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</si>
  <si>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</si>
  <si>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</si>
  <si>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</si>
  <si>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</si>
  <si>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</si>
  <si>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</si>
  <si>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</si>
  <si>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</si>
  <si>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</si>
  <si>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</si>
  <si>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</si>
  <si>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</si>
  <si>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</si>
  <si>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</si>
  <si>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</si>
  <si>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</si>
  <si>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</si>
  <si>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</si>
  <si>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</si>
  <si>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</si>
  <si>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</si>
  <si>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</si>
  <si>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</si>
  <si>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</si>
  <si>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</si>
  <si>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</si>
  <si>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</si>
  <si>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</si>
  <si>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</si>
  <si>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</si>
  <si>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</si>
  <si>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</si>
  <si>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</si>
  <si>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</si>
  <si>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</si>
  <si>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</si>
  <si>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</si>
  <si>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</si>
  <si>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</si>
  <si>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</si>
  <si>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</si>
  <si>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</si>
  <si>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</si>
  <si>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</si>
  <si>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</si>
  <si>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</si>
  <si>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</si>
  <si>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</si>
  <si>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</si>
  <si>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</si>
  <si>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</si>
  <si>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</si>
  <si>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</si>
  <si>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</si>
  <si>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</si>
  <si>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</si>
  <si>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</si>
  <si>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</si>
  <si>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</si>
  <si>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</si>
  <si>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</si>
  <si>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</si>
  <si>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</si>
  <si>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</si>
  <si>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</si>
  <si>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</si>
  <si>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</si>
  <si>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</si>
  <si>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</si>
  <si>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</si>
  <si>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</si>
  <si>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</si>
  <si>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</si>
  <si>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</si>
  <si>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</si>
  <si>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</si>
  <si>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</si>
  <si>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</si>
  <si>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</si>
  <si>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</si>
  <si>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</si>
  <si>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</si>
  <si>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</si>
  <si>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</si>
  <si>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</si>
  <si>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</si>
  <si>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</si>
  <si>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</si>
  <si>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</si>
  <si>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</si>
  <si>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</si>
  <si>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</si>
  <si>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</si>
  <si>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</si>
  <si>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</si>
  <si>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</si>
  <si>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</si>
  <si>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</si>
  <si>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</si>
  <si>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</si>
  <si>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</si>
  <si>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</si>
  <si>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</si>
  <si>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</si>
  <si>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</si>
  <si>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</si>
  <si>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</si>
  <si>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</si>
  <si>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</si>
  <si>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</si>
  <si>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</si>
  <si>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</si>
  <si>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</si>
  <si>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</si>
  <si>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</si>
  <si>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</si>
  <si>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</si>
  <si>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</si>
  <si>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</si>
  <si>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</si>
  <si>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</si>
  <si>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</si>
  <si>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</si>
  <si>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</si>
  <si>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</si>
  <si>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</si>
  <si>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</si>
  <si>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</si>
  <si>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</si>
  <si>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</si>
  <si>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</si>
  <si>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</si>
  <si>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</si>
  <si>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</si>
  <si>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</si>
  <si>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</si>
  <si>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</si>
  <si>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</si>
  <si>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</si>
  <si>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</si>
  <si>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</si>
  <si>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</si>
  <si>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</si>
  <si>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</si>
  <si>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</si>
  <si>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</si>
  <si>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</si>
  <si>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</si>
  <si>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</si>
  <si>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</si>
  <si>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</si>
  <si>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</si>
  <si>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</si>
  <si>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</si>
  <si>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</si>
  <si>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</si>
  <si>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</si>
  <si>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</si>
  <si>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</si>
  <si>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</si>
  <si>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</si>
  <si>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</si>
  <si>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</si>
  <si>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</si>
  <si>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</si>
  <si>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</si>
  <si>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</si>
  <si>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</si>
  <si>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</si>
  <si>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</si>
  <si>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</si>
  <si>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</si>
  <si>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</si>
  <si>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</si>
  <si>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</si>
  <si>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</si>
  <si>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</si>
  <si>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</si>
  <si>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</si>
  <si>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</si>
  <si>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</si>
  <si>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</si>
  <si>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</si>
  <si>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</si>
  <si>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</si>
  <si>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</si>
  <si>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</si>
  <si>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</si>
  <si>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</si>
  <si>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</si>
  <si>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</si>
  <si>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</si>
  <si>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</si>
  <si>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</si>
  <si>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</si>
  <si>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</si>
  <si>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</si>
  <si>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</si>
  <si>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</si>
  <si>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</si>
  <si>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</si>
  <si>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</si>
  <si>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</si>
  <si>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</si>
  <si>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</si>
  <si>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</si>
  <si>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</si>
  <si>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</si>
  <si>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</si>
  <si>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</si>
  <si>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</si>
  <si>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</si>
  <si>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</si>
  <si>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</si>
  <si>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</si>
  <si>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</si>
  <si>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</si>
  <si>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</si>
  <si>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</si>
  <si>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</si>
  <si>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</si>
  <si>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</si>
  <si>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</si>
  <si>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</si>
  <si>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</si>
  <si>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</si>
  <si>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</si>
  <si>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</si>
  <si>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</si>
  <si>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</si>
  <si>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</si>
  <si>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</si>
  <si>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</si>
  <si>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</si>
  <si>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</si>
  <si>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</si>
  <si>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</si>
  <si>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</si>
  <si>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</si>
  <si>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</si>
  <si>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</si>
  <si>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</si>
  <si>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</si>
  <si>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</si>
  <si>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</si>
  <si>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</si>
  <si>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</si>
  <si>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</si>
  <si>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</si>
  <si>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</si>
  <si>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</si>
  <si>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</si>
  <si>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</si>
  <si>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</si>
  <si>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</si>
  <si>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</si>
  <si>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</si>
  <si>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</si>
  <si>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</si>
  <si>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</si>
  <si>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</si>
  <si>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</si>
  <si>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</si>
  <si>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</si>
  <si>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</si>
  <si>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</si>
  <si>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</si>
  <si>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</si>
  <si>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</si>
  <si>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</si>
  <si>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</si>
  <si>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</si>
  <si>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</si>
  <si>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</si>
  <si>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</si>
  <si>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</si>
  <si>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</si>
  <si>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</si>
  <si>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</si>
  <si>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</si>
  <si>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</si>
  <si>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</si>
  <si>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</si>
  <si>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</si>
  <si>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</si>
  <si>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</si>
  <si>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</si>
  <si>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</si>
  <si>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</si>
  <si>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</si>
  <si>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</si>
  <si>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</si>
  <si>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</si>
  <si>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</si>
  <si>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</si>
  <si>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</si>
  <si>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</si>
  <si>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</si>
  <si>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</si>
  <si>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</si>
  <si>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</si>
  <si>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</si>
  <si>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</si>
  <si>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</si>
  <si>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</si>
  <si>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</si>
  <si>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</si>
  <si>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</si>
  <si>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</si>
  <si>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</si>
  <si>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</si>
  <si>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</si>
  <si>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</si>
  <si>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</si>
  <si>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</si>
  <si>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</si>
  <si>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</si>
  <si>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</si>
  <si>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</si>
  <si>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</si>
  <si>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</si>
  <si>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</si>
  <si>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</si>
  <si>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</si>
  <si>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</si>
  <si>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</si>
  <si>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</si>
  <si>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</si>
  <si>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</si>
  <si>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</si>
  <si>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</si>
  <si>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</si>
  <si>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</si>
  <si>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</si>
  <si>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</si>
  <si>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</si>
  <si>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</si>
  <si>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</si>
  <si>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</si>
  <si>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</si>
  <si>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</si>
  <si>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</si>
  <si>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</si>
  <si>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</si>
  <si>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</si>
  <si>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</si>
  <si>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</si>
  <si>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</si>
  <si>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</si>
  <si>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</si>
  <si>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</si>
  <si>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</si>
  <si>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</si>
  <si>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</si>
  <si>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</si>
  <si>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</si>
  <si>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</si>
  <si>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</si>
  <si>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</si>
  <si>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</si>
  <si>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</si>
  <si>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</si>
  <si>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</si>
  <si>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</si>
  <si>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</si>
  <si>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</si>
  <si>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</si>
  <si>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</si>
  <si>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</si>
  <si>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</si>
  <si>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</si>
  <si>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</si>
  <si>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</si>
  <si>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</si>
  <si>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</si>
  <si>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</si>
  <si>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</si>
  <si>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</si>
  <si>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</si>
  <si>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</si>
  <si>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</si>
  <si>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</si>
  <si>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</si>
  <si>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</si>
  <si>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</si>
  <si>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</si>
  <si>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</si>
  <si>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</si>
  <si>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</si>
  <si>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</si>
  <si>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</si>
  <si>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</si>
  <si>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</si>
  <si>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</si>
  <si>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</si>
  <si>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</si>
  <si>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</si>
  <si>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</si>
  <si>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</si>
  <si>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</si>
  <si>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</si>
  <si>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</si>
  <si>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</si>
  <si>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</si>
  <si>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</si>
  <si>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</si>
  <si>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</si>
  <si>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</si>
  <si>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</si>
  <si>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</si>
  <si>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</si>
  <si>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</si>
  <si>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</si>
  <si>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</si>
  <si>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</si>
  <si>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</si>
  <si>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</si>
  <si>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</si>
  <si>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</si>
  <si>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</si>
  <si>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</si>
  <si>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</si>
  <si>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</si>
  <si>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</si>
  <si>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</si>
  <si>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</si>
  <si>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</si>
  <si>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</si>
  <si>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</si>
  <si>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</si>
  <si>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</si>
  <si>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</si>
  <si>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</si>
  <si>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</si>
  <si>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</si>
  <si>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</si>
  <si>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</si>
  <si>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</si>
  <si>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</si>
  <si>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</si>
  <si>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</si>
  <si>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</si>
  <si>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</si>
  <si>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</si>
  <si>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</si>
  <si>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</si>
  <si>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</si>
  <si>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</si>
  <si>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</si>
  <si>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</si>
  <si>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</si>
  <si>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</si>
  <si>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</si>
  <si>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</si>
  <si>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</si>
  <si>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</si>
  <si>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</si>
  <si>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</si>
  <si>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</si>
  <si>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</si>
  <si>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</si>
  <si>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</si>
  <si>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</si>
  <si>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</si>
  <si>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</si>
  <si>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</si>
  <si>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</si>
  <si>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</si>
  <si>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</si>
  <si>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</si>
  <si>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</si>
  <si>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</si>
  <si>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</si>
  <si>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</si>
  <si>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</si>
  <si>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</si>
  <si>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</si>
  <si>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</si>
  <si>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</si>
  <si>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</si>
  <si>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</si>
  <si>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</si>
  <si>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</si>
  <si>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</si>
  <si>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</si>
  <si>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</si>
  <si>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</si>
  <si>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</si>
  <si>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</si>
  <si>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</si>
  <si>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</si>
  <si>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</si>
  <si>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</si>
  <si>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</si>
  <si>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</si>
  <si>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</si>
  <si>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</si>
  <si>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</si>
  <si>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</si>
  <si>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</si>
  <si>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</si>
  <si>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</si>
  <si>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</si>
  <si>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</si>
  <si>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</si>
  <si>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</si>
  <si>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</si>
  <si>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</si>
  <si>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</si>
  <si>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</si>
  <si>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</si>
  <si>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</si>
  <si>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</si>
  <si>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</si>
  <si>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</si>
  <si>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</si>
  <si>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</si>
  <si>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</si>
  <si>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</si>
  <si>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</si>
  <si>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</si>
  <si>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</si>
  <si>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</si>
  <si>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</si>
  <si>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</si>
  <si>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</si>
  <si>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</si>
  <si>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</si>
  <si>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</si>
  <si>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</si>
  <si>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</si>
  <si>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</si>
  <si>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</si>
  <si>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</si>
  <si>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</si>
  <si>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</si>
  <si>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</si>
  <si>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</si>
  <si>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</si>
  <si>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</si>
  <si>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</si>
  <si>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</si>
  <si>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</si>
  <si>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</si>
  <si>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</si>
  <si>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</si>
  <si>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</si>
  <si>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</si>
  <si>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</si>
  <si>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</si>
  <si>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</si>
  <si>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</si>
  <si>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</si>
  <si>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</si>
  <si>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</si>
  <si>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</si>
  <si>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</si>
  <si>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</si>
  <si>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</si>
  <si>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</si>
  <si>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</si>
  <si>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</si>
  <si>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</si>
  <si>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</si>
  <si>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</si>
  <si>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</si>
  <si>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</si>
  <si>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</si>
  <si>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</si>
  <si>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</si>
  <si>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</si>
  <si>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</si>
  <si>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</si>
  <si>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</si>
  <si>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</si>
  <si>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</si>
  <si>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</si>
  <si>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</si>
  <si>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</si>
  <si>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</si>
  <si>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</si>
  <si>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</si>
  <si>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</si>
  <si>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</si>
  <si>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</si>
  <si>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</si>
  <si>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</si>
  <si>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</si>
  <si>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</si>
  <si>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</si>
  <si>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</si>
  <si>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</si>
  <si>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</si>
  <si>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</si>
  <si>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</si>
  <si>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</si>
  <si>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</si>
  <si>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</si>
  <si>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</si>
  <si>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</si>
  <si>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</si>
  <si>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</si>
  <si>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</si>
  <si>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</si>
  <si>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</si>
  <si>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</si>
  <si>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</si>
  <si>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</si>
  <si>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</si>
  <si>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</si>
  <si>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</si>
  <si>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</si>
  <si>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</si>
  <si>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</si>
  <si>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</si>
  <si>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</si>
  <si>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</si>
  <si>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</si>
  <si>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</si>
  <si>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</si>
  <si>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</si>
  <si>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</si>
  <si>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</si>
  <si>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</si>
  <si>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</si>
  <si>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</si>
  <si>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</si>
  <si>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</si>
  <si>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</si>
  <si>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</si>
  <si>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</si>
  <si>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</si>
  <si>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</si>
  <si>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</si>
  <si>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</si>
  <si>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</si>
  <si>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</si>
  <si>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</si>
  <si>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</si>
  <si>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</si>
  <si>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</si>
  <si>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</si>
  <si>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</si>
  <si>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</si>
  <si>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</si>
  <si>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</si>
  <si>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</si>
  <si>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</si>
  <si>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</si>
  <si>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</si>
  <si>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</si>
  <si>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</si>
  <si>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</si>
  <si>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</si>
  <si>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</si>
  <si>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</si>
  <si>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</si>
  <si>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</si>
  <si>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</si>
  <si>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</si>
  <si>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</si>
  <si>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</si>
  <si>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</si>
  <si>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</si>
  <si>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</si>
  <si>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</si>
  <si>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</si>
  <si>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</si>
  <si>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</si>
  <si>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</si>
  <si>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</si>
  <si>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</si>
  <si>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</si>
  <si>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</si>
  <si>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</si>
  <si>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</si>
  <si>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</si>
  <si>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</si>
  <si>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</si>
  <si>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</si>
  <si>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</si>
  <si>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</si>
  <si>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</si>
  <si>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</si>
  <si>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</si>
  <si>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</si>
  <si>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</si>
  <si>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</si>
  <si>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</si>
  <si>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</si>
  <si>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</si>
  <si>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</si>
  <si>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</si>
  <si>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</si>
  <si>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</si>
  <si>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</si>
  <si>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</si>
  <si>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</si>
  <si>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</si>
  <si>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</si>
  <si>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</si>
  <si>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</si>
  <si>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</si>
  <si>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</si>
  <si>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</si>
  <si>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</si>
  <si>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</si>
  <si>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</si>
  <si>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</si>
  <si>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</si>
  <si>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</si>
  <si>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</si>
  <si>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</si>
  <si>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</si>
  <si>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</si>
  <si>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</si>
  <si>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</si>
  <si>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</si>
  <si>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</si>
  <si>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</si>
  <si>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</si>
  <si>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</si>
  <si>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</si>
  <si>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</si>
  <si>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</si>
  <si>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</si>
  <si>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</si>
  <si>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</si>
  <si>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</si>
  <si>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</si>
  <si>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</si>
  <si>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</si>
  <si>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</si>
  <si>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</si>
  <si>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</si>
  <si>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</si>
  <si>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</si>
  <si>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</si>
  <si>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</si>
  <si>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</si>
  <si>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</si>
  <si>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</si>
  <si>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</si>
  <si>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</si>
  <si>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</si>
  <si>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</si>
  <si>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</si>
  <si>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</si>
  <si>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</si>
  <si>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</si>
  <si>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</si>
  <si>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</si>
  <si>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</si>
  <si>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</si>
  <si>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</si>
  <si>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</si>
  <si>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</si>
  <si>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</si>
  <si>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</si>
  <si>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</si>
  <si>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</si>
  <si>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</si>
  <si>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</si>
  <si>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</si>
  <si>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</si>
  <si>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</si>
  <si>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</si>
  <si>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</si>
  <si>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</si>
  <si>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</si>
  <si>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</si>
  <si>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</si>
  <si>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</si>
  <si>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</si>
  <si>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</si>
  <si>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</si>
  <si>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</si>
  <si>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</si>
  <si>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</si>
  <si>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</si>
  <si>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</si>
  <si>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</si>
  <si>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</si>
  <si>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</si>
  <si>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</si>
  <si>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</si>
  <si>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</si>
  <si>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</si>
  <si>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</si>
  <si>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</si>
  <si>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</si>
  <si>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</si>
  <si>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</si>
  <si>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</si>
  <si>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</si>
  <si>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</si>
  <si>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</si>
  <si>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</si>
  <si>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</si>
  <si>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</si>
  <si>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</si>
  <si>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</si>
  <si>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</si>
  <si>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</si>
  <si>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</si>
  <si>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</si>
  <si>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</si>
  <si>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</si>
  <si>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</si>
  <si>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</si>
  <si>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</si>
  <si>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</si>
  <si>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</si>
  <si>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</si>
  <si>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</si>
  <si>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</si>
  <si>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</si>
  <si>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</si>
  <si>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</si>
  <si>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</si>
  <si>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</si>
  <si>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</si>
  <si>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</si>
  <si>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</si>
  <si>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</si>
  <si>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</si>
  <si>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</si>
  <si>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</si>
  <si>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</si>
  <si>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</si>
  <si>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</si>
  <si>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</si>
  <si>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</si>
  <si>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</si>
  <si>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</si>
  <si>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</si>
  <si>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</si>
  <si>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</si>
  <si>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</si>
  <si>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</si>
  <si>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</si>
  <si>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</si>
  <si>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</si>
  <si>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</si>
  <si>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</si>
  <si>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</si>
  <si>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</si>
  <si>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</si>
  <si>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</si>
  <si>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</si>
  <si>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</si>
  <si>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</si>
  <si>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</si>
  <si>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</si>
  <si>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</si>
  <si>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</si>
  <si>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</si>
  <si>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</si>
  <si>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</si>
  <si>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</si>
  <si>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</si>
  <si>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</si>
  <si>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</si>
  <si>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</si>
  <si>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</si>
  <si>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</si>
  <si>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</si>
  <si>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</si>
  <si>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</si>
  <si>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</si>
  <si>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</si>
  <si>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</si>
  <si>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</si>
  <si>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</si>
  <si>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</si>
  <si>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</si>
  <si>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</si>
  <si>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</si>
  <si>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</si>
  <si>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</si>
  <si>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</si>
  <si>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</si>
  <si>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</si>
  <si>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</si>
  <si>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</si>
  <si>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</si>
  <si>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</si>
  <si>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</si>
  <si>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</si>
  <si>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</si>
  <si>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</si>
  <si>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</si>
  <si>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</si>
  <si>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</si>
  <si>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</si>
  <si>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</si>
  <si>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</si>
  <si>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</si>
  <si>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</si>
  <si>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</si>
  <si>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</si>
  <si>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</si>
  <si>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</si>
  <si>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</si>
  <si>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</si>
  <si>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</si>
  <si>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</si>
  <si>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</si>
  <si>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</si>
  <si>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</si>
  <si>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</si>
  <si>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</si>
  <si>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</si>
  <si>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</si>
  <si>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</si>
  <si>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</si>
  <si>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</si>
  <si>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</si>
  <si>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</si>
  <si>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</si>
  <si>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</si>
  <si>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</si>
  <si>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</si>
  <si>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</si>
  <si>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</si>
  <si>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</si>
  <si>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</si>
  <si>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</si>
  <si>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</si>
  <si>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</si>
  <si>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</si>
  <si>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</si>
  <si>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</si>
  <si>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</si>
  <si>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</si>
  <si>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</si>
  <si>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</si>
  <si>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</si>
  <si>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</si>
  <si>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</si>
  <si>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</si>
  <si>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</si>
  <si>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</si>
  <si>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</si>
  <si>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</si>
  <si>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</si>
  <si>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</si>
  <si>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</si>
  <si>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</si>
  <si>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</si>
  <si>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</si>
  <si>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</si>
  <si>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</si>
  <si>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</si>
  <si>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</si>
  <si>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</si>
  <si>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</si>
  <si>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</si>
  <si>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</si>
  <si>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</si>
  <si>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</si>
  <si>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</si>
  <si>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</si>
  <si>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</si>
  <si>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</si>
  <si>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</si>
  <si>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</si>
  <si>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</si>
  <si>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</si>
  <si>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</si>
  <si>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</si>
  <si>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</si>
  <si>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</si>
  <si>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</si>
  <si>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</si>
  <si>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</si>
  <si>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</si>
  <si>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</si>
  <si>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</si>
  <si>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</si>
  <si>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</si>
  <si>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</si>
  <si>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</si>
  <si>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</si>
  <si>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</si>
  <si>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</si>
  <si>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</si>
  <si>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</si>
  <si>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</si>
  <si>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</si>
  <si>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</si>
  <si>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</si>
  <si>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</si>
  <si>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</si>
  <si>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</si>
  <si>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</si>
  <si>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</si>
  <si>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</si>
  <si>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</si>
  <si>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</si>
  <si>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</si>
  <si>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</si>
  <si>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</si>
  <si>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</si>
  <si>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</si>
  <si>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</si>
  <si>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</si>
  <si>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</si>
  <si>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</si>
  <si>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</si>
  <si>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</si>
  <si>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</si>
  <si>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</si>
  <si>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</si>
  <si>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</si>
  <si>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</si>
  <si>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</si>
  <si>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</si>
  <si>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</si>
  <si>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</si>
  <si>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</si>
  <si>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</si>
  <si>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</si>
  <si>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</si>
  <si>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</si>
  <si>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</si>
  <si>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</si>
  <si>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</si>
  <si>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</si>
  <si>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</si>
  <si>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</si>
  <si>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</si>
  <si>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</si>
  <si>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</si>
  <si>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</si>
  <si>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</si>
  <si>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</si>
  <si>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</si>
  <si>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</si>
  <si>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</si>
  <si>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</si>
  <si>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</si>
  <si>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</si>
  <si>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</si>
  <si>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</si>
  <si>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</si>
  <si>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</si>
  <si>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</si>
  <si>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</si>
  <si>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</si>
  <si>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</si>
  <si>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</si>
  <si>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</si>
  <si>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</si>
  <si>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</si>
  <si>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</si>
  <si>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</si>
  <si>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</si>
  <si>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</si>
  <si>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</si>
  <si>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</si>
  <si>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</si>
  <si>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</si>
  <si>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</si>
  <si>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</si>
  <si>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</si>
  <si>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</si>
  <si>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</si>
  <si>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</si>
  <si>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</si>
  <si>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</si>
  <si>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</si>
  <si>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</si>
  <si>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</si>
  <si>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</si>
  <si>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</si>
  <si>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</si>
  <si>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</si>
  <si>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</si>
  <si>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</si>
  <si>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</si>
  <si>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</si>
  <si>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</si>
  <si>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</si>
  <si>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</si>
  <si>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</si>
  <si>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</si>
  <si>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</si>
  <si>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</si>
  <si>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</si>
  <si>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</si>
  <si>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</si>
  <si>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</si>
  <si>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</si>
  <si>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</si>
  <si>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</si>
  <si>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</si>
  <si>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</si>
  <si>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</si>
  <si>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</si>
  <si>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</si>
  <si>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</si>
  <si>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</si>
  <si>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</si>
  <si>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</si>
  <si>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</si>
  <si>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</si>
  <si>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</si>
  <si>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</si>
  <si>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</si>
  <si>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</si>
  <si>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</si>
  <si>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</si>
  <si>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</si>
  <si>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</si>
  <si>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</si>
  <si>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</si>
  <si>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</si>
  <si>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</si>
  <si>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</si>
  <si>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</si>
  <si>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</si>
  <si>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</si>
  <si>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</si>
  <si>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</si>
  <si>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</si>
  <si>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</si>
  <si>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</si>
  <si>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</si>
  <si>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</si>
  <si>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</si>
  <si>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</si>
  <si>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</si>
  <si>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</si>
  <si>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</si>
  <si>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</si>
  <si>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</si>
  <si>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</si>
  <si>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</si>
  <si>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</si>
  <si>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</si>
  <si>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</si>
  <si>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</si>
  <si>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</si>
  <si>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</si>
  <si>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</si>
  <si>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</si>
  <si>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</si>
  <si>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</si>
  <si>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</si>
  <si>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</si>
  <si>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</si>
  <si>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</si>
  <si>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</si>
  <si>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</si>
  <si>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</si>
  <si>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</si>
  <si>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</si>
  <si>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</si>
  <si>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</si>
  <si>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</si>
  <si>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</si>
  <si>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</si>
  <si>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</si>
  <si>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</si>
  <si>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</si>
  <si>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</si>
  <si>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</si>
  <si>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</si>
  <si>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</si>
  <si>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</si>
  <si>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</si>
  <si>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</si>
  <si>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</si>
  <si>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</si>
  <si>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</si>
  <si>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</si>
  <si>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</si>
  <si>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</si>
  <si>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</si>
  <si>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</si>
  <si>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</si>
  <si>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</si>
  <si>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</si>
  <si>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</si>
  <si>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</si>
  <si>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</si>
  <si>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</si>
  <si>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</si>
  <si>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</si>
  <si>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</si>
  <si>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</si>
  <si>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</si>
  <si>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</si>
  <si>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</si>
  <si>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</si>
  <si>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</si>
  <si>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</si>
  <si>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</si>
  <si>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</si>
  <si>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</si>
  <si>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</si>
  <si>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</si>
  <si>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</si>
  <si>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</si>
  <si>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</si>
  <si>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</si>
  <si>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</si>
  <si>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</si>
  <si>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</si>
  <si>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</si>
  <si>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</si>
  <si>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</si>
  <si>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</si>
  <si>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</si>
  <si>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</si>
  <si>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</si>
  <si>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</si>
  <si>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</si>
  <si>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</si>
  <si>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</si>
  <si>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</si>
  <si>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</si>
  <si>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</si>
  <si>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</si>
  <si>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</si>
  <si>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</si>
  <si>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</si>
  <si>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</si>
  <si>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</si>
  <si>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</si>
  <si>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</si>
  <si>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</si>
  <si>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</si>
  <si>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</si>
  <si>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</si>
  <si>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</si>
  <si>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</si>
  <si>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</si>
  <si>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</si>
  <si>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</si>
  <si>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</si>
  <si>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</si>
  <si>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</si>
  <si>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</si>
  <si>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</si>
  <si>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</si>
  <si>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</si>
  <si>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</si>
  <si>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</si>
  <si>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</si>
  <si>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</si>
  <si>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</si>
  <si>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</si>
  <si>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</si>
  <si>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</si>
  <si>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</si>
  <si>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</si>
  <si>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</si>
  <si>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</si>
  <si>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</si>
  <si>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</si>
  <si>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</si>
  <si>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</si>
  <si>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</si>
  <si>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</si>
  <si>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</si>
  <si>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</si>
  <si>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</si>
  <si>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</si>
  <si>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</si>
  <si>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</si>
  <si>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</si>
  <si>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</si>
  <si>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</si>
  <si>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</si>
  <si>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</si>
  <si>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</si>
  <si>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</si>
  <si>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</si>
  <si>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</si>
  <si>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</si>
  <si>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</si>
  <si>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</si>
  <si>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</si>
  <si>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</si>
  <si>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</si>
  <si>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</si>
  <si>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</si>
  <si>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</si>
  <si>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</si>
  <si>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</si>
  <si>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</si>
  <si>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</si>
  <si>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</si>
  <si>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</si>
  <si>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</si>
  <si>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</si>
  <si>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</si>
  <si>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</si>
  <si>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</si>
  <si>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</si>
  <si>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</si>
  <si>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</si>
  <si>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</si>
  <si>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</si>
  <si>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</si>
  <si>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</si>
  <si>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</si>
  <si>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</si>
  <si>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</si>
  <si>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</si>
  <si>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</si>
  <si>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</si>
  <si>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</si>
  <si>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</si>
  <si>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</si>
  <si>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</si>
  <si>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</si>
  <si>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</si>
  <si>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</si>
  <si>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</si>
  <si>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</si>
  <si>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</si>
  <si>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</si>
  <si>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</si>
  <si>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</si>
  <si>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</si>
  <si>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</si>
  <si>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</si>
  <si>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</si>
  <si>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</si>
  <si>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</si>
  <si>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</si>
  <si>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</si>
  <si>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</si>
  <si>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</si>
  <si>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</si>
  <si>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</si>
  <si>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</si>
  <si>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</si>
  <si>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</si>
  <si>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</si>
  <si>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</si>
  <si>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</si>
  <si>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</si>
  <si>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</si>
  <si>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</si>
  <si>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</si>
  <si>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</si>
  <si>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</si>
  <si>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</si>
  <si>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</si>
  <si>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</si>
  <si>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</si>
  <si>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</si>
  <si>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</si>
  <si>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</si>
  <si>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</si>
  <si>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</si>
  <si>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</si>
  <si>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</si>
  <si>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</si>
  <si>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</si>
  <si>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</si>
  <si>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</si>
  <si>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</si>
  <si>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</si>
  <si>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</si>
  <si>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</si>
  <si>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</si>
  <si>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</si>
  <si>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</si>
  <si>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</si>
  <si>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</si>
  <si>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</si>
  <si>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</si>
  <si>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</si>
  <si>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</si>
  <si>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</si>
  <si>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</si>
  <si>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</si>
  <si>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</si>
  <si>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</si>
  <si>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</si>
  <si>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</si>
  <si>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</si>
  <si>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</si>
  <si>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</si>
  <si>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</si>
  <si>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</si>
  <si>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</si>
  <si>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</si>
  <si>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</si>
  <si>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</si>
  <si>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</si>
  <si>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</si>
  <si>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</si>
  <si>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</si>
  <si>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</si>
  <si>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</si>
  <si>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</si>
  <si>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</si>
  <si>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</si>
  <si>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</si>
  <si>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</si>
  <si>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</si>
  <si>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</si>
  <si>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</si>
  <si>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</si>
  <si>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</si>
  <si>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</si>
  <si>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</si>
  <si>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</si>
  <si>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</si>
  <si>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</si>
  <si>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</si>
  <si>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</si>
  <si>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</si>
  <si>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</si>
  <si>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</si>
  <si>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</si>
  <si>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</si>
  <si>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</si>
  <si>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</si>
  <si>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</si>
  <si>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</si>
  <si>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</si>
  <si>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</si>
  <si>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</si>
  <si>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</si>
  <si>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</si>
  <si>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</si>
  <si>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</si>
  <si>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</si>
  <si>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</si>
  <si>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</si>
  <si>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</si>
  <si>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</si>
  <si>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</si>
  <si>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</si>
  <si>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</si>
  <si>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</si>
  <si>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</si>
  <si>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</si>
  <si>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</si>
  <si>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</si>
  <si>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</si>
  <si>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</si>
  <si>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</si>
  <si>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</si>
  <si>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</si>
  <si>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</si>
  <si>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</si>
  <si>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</si>
  <si>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</si>
  <si>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</si>
  <si>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</si>
  <si>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</si>
  <si>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</si>
  <si>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</si>
  <si>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</si>
  <si>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</si>
  <si>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</si>
  <si>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</si>
  <si>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</si>
  <si>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</si>
  <si>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</si>
  <si>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</si>
  <si>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</si>
  <si>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</si>
  <si>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</si>
  <si>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</si>
  <si>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</si>
  <si>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</si>
  <si>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</si>
  <si>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</si>
  <si>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</si>
  <si>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</si>
  <si>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</si>
  <si>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</si>
  <si>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</si>
  <si>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</si>
  <si>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</si>
  <si>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</si>
  <si>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</si>
  <si>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</si>
  <si>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</si>
  <si>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</si>
  <si>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</si>
  <si>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</si>
  <si>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</si>
  <si>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</si>
  <si>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</si>
  <si>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</si>
  <si>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</si>
  <si>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</si>
  <si>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</si>
  <si>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</si>
  <si>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</si>
  <si>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</si>
  <si>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</si>
  <si>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</si>
  <si>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</si>
  <si>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</si>
  <si>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</si>
  <si>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</si>
  <si>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</si>
  <si>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</si>
  <si>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</si>
  <si>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</si>
  <si>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</si>
  <si>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</si>
  <si>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</si>
  <si>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</si>
  <si>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</si>
  <si>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</si>
  <si>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</si>
  <si>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</si>
  <si>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</si>
  <si>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</si>
  <si>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</si>
  <si>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</si>
  <si>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</si>
  <si>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</si>
  <si>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</si>
  <si>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</si>
  <si>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</si>
  <si>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</si>
  <si>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</si>
  <si>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</si>
  <si>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</si>
  <si>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</si>
  <si>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</si>
  <si>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</si>
  <si>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</si>
  <si>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</si>
  <si>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</si>
  <si>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</si>
  <si>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</si>
  <si>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</si>
  <si>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</si>
  <si>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</si>
  <si>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</si>
  <si>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</si>
  <si>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</si>
  <si>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</si>
  <si>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</si>
  <si>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</si>
  <si>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</si>
  <si>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</si>
  <si>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</si>
  <si>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</si>
  <si>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</si>
  <si>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</si>
  <si>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</si>
  <si>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</si>
  <si>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</si>
  <si>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</si>
  <si>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</si>
  <si>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</si>
  <si>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</si>
  <si>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</si>
  <si>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</si>
  <si>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</si>
  <si>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</si>
  <si>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</si>
  <si>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</si>
  <si>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</si>
  <si>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</si>
  <si>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</si>
  <si>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</si>
  <si>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</si>
  <si>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</si>
  <si>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</si>
  <si>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</si>
  <si>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</si>
  <si>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</si>
  <si>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</si>
  <si>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</si>
  <si>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</si>
  <si>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</si>
  <si>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</si>
  <si>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</si>
  <si>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</si>
  <si>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</si>
  <si>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</si>
  <si>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</si>
  <si>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</si>
  <si>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</si>
  <si>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</si>
  <si>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</si>
  <si>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</si>
  <si>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</si>
  <si>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</si>
  <si>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</si>
  <si>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</si>
  <si>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</si>
  <si>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</si>
  <si>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</si>
  <si>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</si>
  <si>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</si>
  <si>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</si>
  <si>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</si>
  <si>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</si>
  <si>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</si>
  <si>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</si>
  <si>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</si>
  <si>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</si>
  <si>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</si>
  <si>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</si>
  <si>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</si>
  <si>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</si>
  <si>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</si>
  <si>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</si>
  <si>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</si>
  <si>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</si>
  <si>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</si>
  <si>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</si>
  <si>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</si>
  <si>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</si>
  <si>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</si>
  <si>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</si>
  <si>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</si>
  <si>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</si>
  <si>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</si>
  <si>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</si>
  <si>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</si>
  <si>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</si>
  <si>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</si>
  <si>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</si>
  <si>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</si>
  <si>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</si>
  <si>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</si>
  <si>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</si>
  <si>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</si>
  <si>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</si>
  <si>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</si>
  <si>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</si>
  <si>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</si>
  <si>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</si>
  <si>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</si>
  <si>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</si>
  <si>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</si>
  <si>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</si>
  <si>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</si>
  <si>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</si>
  <si>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</si>
  <si>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</si>
  <si>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</si>
  <si>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</si>
  <si>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</si>
  <si>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</si>
  <si>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</si>
  <si>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</si>
  <si>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</si>
  <si>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</si>
  <si>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</si>
  <si>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</si>
  <si>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</si>
  <si>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</si>
  <si>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</si>
  <si>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</si>
  <si>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</si>
  <si>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</si>
  <si>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</si>
  <si>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</si>
  <si>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</si>
  <si>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</si>
  <si>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</si>
  <si>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</si>
  <si>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</si>
  <si>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</si>
  <si>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</si>
  <si>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</si>
  <si>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</si>
  <si>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</si>
  <si>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</si>
  <si>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</si>
  <si>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</si>
  <si>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</si>
  <si>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</si>
  <si>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</si>
  <si>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</si>
  <si>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</si>
  <si>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</si>
  <si>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</si>
  <si>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</si>
  <si>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</si>
  <si>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</si>
  <si>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</si>
  <si>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</si>
  <si>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</si>
  <si>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</si>
  <si>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</si>
  <si>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</si>
  <si>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</si>
  <si>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</si>
  <si>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</si>
  <si>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</si>
  <si>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</si>
  <si>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</si>
  <si>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</si>
  <si>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</si>
  <si>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</si>
  <si>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</si>
  <si>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</si>
  <si>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</si>
  <si>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</si>
  <si>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</si>
  <si>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</si>
  <si>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</si>
  <si>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</si>
  <si>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</si>
  <si>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</si>
  <si>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</si>
  <si>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</si>
  <si>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</si>
  <si>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</si>
  <si>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</si>
  <si>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</si>
  <si>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</si>
  <si>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</si>
  <si>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</si>
  <si>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</si>
  <si>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</si>
  <si>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</si>
  <si>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</si>
  <si>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</si>
  <si>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</si>
  <si>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</si>
  <si>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</si>
  <si>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</si>
  <si>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</si>
  <si>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</si>
  <si>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</si>
  <si>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</si>
  <si>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</si>
  <si>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</si>
  <si>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</si>
  <si>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</si>
  <si>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</si>
  <si>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</si>
  <si>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</si>
  <si>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</si>
  <si>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</si>
  <si>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</si>
  <si>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</si>
  <si>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</si>
  <si>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</si>
  <si>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</si>
  <si>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</si>
  <si>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</si>
  <si>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</si>
  <si>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</si>
  <si>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</si>
  <si>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</si>
  <si>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</si>
  <si>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</si>
  <si>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</si>
  <si>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</si>
  <si>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</si>
  <si>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</si>
  <si>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</si>
  <si>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</si>
  <si>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</si>
  <si>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</si>
  <si>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</si>
  <si>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</si>
  <si>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</si>
  <si>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</si>
  <si>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</si>
  <si>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</si>
  <si>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</si>
  <si>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</si>
  <si>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</si>
  <si>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</si>
  <si>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</si>
  <si>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</si>
  <si>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</si>
  <si>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</si>
  <si>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</si>
  <si>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</si>
  <si>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</si>
  <si>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</si>
  <si>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</si>
  <si>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</si>
  <si>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</si>
  <si>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</si>
  <si>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</si>
  <si>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</si>
  <si>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</si>
  <si>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</si>
  <si>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</si>
  <si>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</si>
  <si>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</si>
  <si>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</si>
  <si>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</si>
  <si>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</si>
  <si>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</si>
  <si>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</si>
  <si>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</si>
  <si>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</si>
  <si>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</si>
  <si>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</si>
  <si>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</si>
  <si>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</si>
  <si>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</si>
  <si>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</si>
  <si>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</si>
  <si>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</si>
  <si>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</si>
  <si>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</si>
  <si>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</si>
  <si>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</si>
  <si>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</si>
  <si>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</si>
  <si>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</si>
  <si>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</si>
  <si>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</si>
  <si>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</si>
  <si>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</si>
  <si>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</si>
  <si>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</si>
  <si>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</si>
  <si>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</si>
  <si>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</si>
  <si>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</si>
  <si>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</si>
  <si>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</si>
  <si>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</si>
  <si>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</si>
  <si>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</si>
  <si>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</si>
  <si>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</si>
  <si>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</si>
  <si>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</si>
  <si>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</si>
  <si>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</si>
  <si>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</si>
  <si>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</si>
  <si>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</si>
  <si>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</si>
  <si>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</si>
  <si>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</si>
  <si>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</si>
  <si>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</si>
  <si>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</si>
  <si>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</si>
  <si>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</si>
  <si>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</si>
  <si>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</si>
  <si>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</si>
  <si>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</si>
  <si>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</si>
  <si>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</si>
  <si>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</si>
  <si>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</si>
  <si>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</si>
  <si>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</si>
  <si>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</si>
  <si>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</si>
  <si>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</si>
  <si>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</si>
  <si>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</si>
  <si>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</si>
  <si>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</si>
  <si>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</si>
  <si>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</si>
  <si>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</si>
  <si>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</si>
  <si>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</si>
  <si>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</si>
  <si>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</si>
  <si>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</si>
  <si>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</si>
  <si>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</si>
  <si>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</si>
  <si>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</si>
  <si>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</si>
  <si>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</si>
  <si>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</si>
  <si>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</si>
  <si>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</si>
  <si>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</si>
  <si>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</si>
  <si>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</si>
  <si>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</si>
  <si>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</si>
  <si>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</si>
  <si>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</si>
  <si>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</si>
  <si>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</si>
  <si>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</si>
  <si>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</si>
  <si>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</si>
  <si>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</si>
  <si>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</si>
  <si>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</si>
  <si>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</si>
  <si>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</si>
  <si>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</si>
  <si>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</si>
  <si>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</si>
  <si>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</si>
  <si>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</si>
  <si>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</si>
  <si>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</si>
  <si>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</si>
  <si>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</si>
  <si>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</si>
  <si>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</si>
  <si>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</si>
  <si>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</si>
  <si>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</si>
  <si>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</si>
  <si>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</si>
  <si>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</si>
  <si>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</si>
  <si>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</si>
  <si>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</si>
  <si>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</si>
  <si>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</si>
  <si>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</si>
  <si>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</si>
  <si>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</si>
  <si>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</si>
  <si>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</si>
  <si>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</si>
  <si>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</si>
  <si>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</si>
  <si>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</si>
  <si>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</si>
  <si>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</si>
  <si>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</si>
  <si>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</si>
  <si>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</si>
  <si>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</si>
  <si>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</si>
  <si>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</si>
  <si>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</si>
  <si>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</si>
  <si>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</si>
  <si>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</si>
  <si>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</si>
  <si>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</si>
  <si>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</si>
  <si>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</si>
  <si>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</si>
  <si>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</si>
  <si>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</si>
  <si>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</si>
  <si>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</si>
  <si>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</si>
  <si>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</si>
  <si>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</si>
  <si>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</si>
  <si>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</si>
  <si>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</si>
  <si>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</si>
  <si>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</si>
  <si>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</si>
  <si>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</si>
  <si>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</si>
  <si>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</si>
  <si>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</si>
  <si>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</si>
  <si>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</si>
  <si>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</si>
  <si>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</si>
  <si>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</si>
  <si>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</si>
  <si>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</si>
  <si>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</si>
  <si>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</si>
  <si>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</si>
  <si>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</si>
  <si>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</si>
  <si>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</si>
  <si>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</si>
  <si>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</si>
  <si>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</si>
  <si>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</si>
  <si>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</si>
  <si>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</si>
  <si>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</si>
  <si>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</si>
  <si>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</si>
  <si>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</si>
  <si>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</si>
  <si>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</si>
  <si>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</si>
  <si>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</si>
  <si>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</si>
  <si>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</si>
  <si>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</si>
  <si>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</si>
  <si>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</si>
  <si>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</si>
  <si>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</si>
  <si>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</si>
  <si>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</si>
  <si>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</si>
  <si>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</si>
  <si>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</si>
  <si>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</si>
  <si>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</si>
  <si>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</si>
  <si>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</si>
  <si>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</si>
  <si>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</si>
  <si>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</si>
  <si>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</si>
  <si>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</si>
  <si>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</si>
  <si>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</si>
  <si>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</si>
  <si>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</si>
  <si>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</si>
  <si>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</si>
  <si>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</si>
  <si>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</si>
  <si>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</si>
  <si>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</si>
  <si>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</si>
  <si>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</si>
  <si>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</si>
  <si>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</si>
  <si>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</si>
  <si>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</si>
  <si>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</si>
  <si>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</si>
  <si>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</si>
  <si>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</si>
  <si>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</si>
  <si>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</si>
  <si>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</si>
  <si>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</si>
  <si>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</si>
  <si>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</si>
  <si>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</si>
  <si>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</si>
  <si>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</si>
  <si>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</si>
  <si>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</si>
  <si>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</si>
  <si>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</si>
  <si>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</si>
  <si>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</si>
  <si>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</si>
  <si>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</si>
  <si>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</si>
  <si>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</si>
  <si>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</si>
  <si>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</si>
  <si>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</si>
  <si>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</si>
  <si>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</si>
  <si>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</si>
  <si>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</si>
  <si>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</si>
  <si>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</si>
  <si>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</si>
  <si>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</si>
  <si>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</si>
  <si>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</si>
  <si>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</si>
  <si>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</si>
  <si>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</si>
  <si>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</si>
  <si>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</si>
  <si>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</si>
  <si>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</si>
  <si>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</si>
  <si>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</si>
  <si>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</si>
  <si>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</si>
  <si>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</si>
  <si>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</si>
  <si>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</si>
  <si>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</si>
  <si>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</si>
  <si>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</si>
  <si>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</si>
  <si>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</si>
  <si>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</si>
  <si>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</si>
  <si>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</si>
  <si>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</si>
  <si>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</si>
  <si>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</si>
  <si>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</si>
  <si>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</si>
  <si>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</si>
  <si>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</si>
  <si>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</si>
  <si>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</si>
  <si>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</si>
  <si>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</si>
  <si>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</si>
  <si>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</si>
  <si>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</si>
  <si>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</si>
  <si>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</si>
  <si>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</si>
  <si>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</si>
  <si>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</si>
  <si>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</si>
  <si>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</si>
  <si>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</si>
  <si>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</si>
  <si>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</si>
  <si>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</si>
  <si>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</si>
  <si>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</si>
  <si>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</si>
  <si>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</si>
  <si>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</si>
  <si>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</si>
  <si>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</si>
  <si>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</si>
  <si>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</si>
  <si>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</si>
  <si>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</si>
  <si>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</si>
  <si>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</si>
  <si>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</si>
  <si>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</si>
  <si>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</si>
  <si>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</si>
  <si>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</si>
  <si>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</si>
  <si>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</si>
  <si>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</si>
  <si>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</si>
  <si>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</si>
  <si>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</si>
  <si>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</si>
  <si>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</si>
  <si>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</si>
  <si>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</si>
  <si>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</si>
  <si>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</si>
  <si>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</si>
  <si>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</si>
  <si>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</si>
  <si>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</si>
  <si>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</si>
  <si>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</si>
  <si>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</si>
  <si>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</si>
  <si>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</si>
  <si>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</si>
  <si>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</si>
  <si>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</si>
  <si>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</si>
  <si>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</si>
  <si>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</si>
  <si>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</si>
  <si>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</si>
  <si>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</si>
  <si>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</si>
  <si>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</si>
  <si>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</si>
  <si>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</si>
  <si>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</si>
  <si>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</si>
  <si>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</si>
  <si>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</si>
  <si>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</si>
  <si>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</si>
  <si>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</si>
  <si>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</si>
  <si>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</si>
  <si>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</si>
  <si>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</si>
  <si>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</si>
  <si>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</si>
  <si>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</si>
  <si>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</si>
  <si>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</si>
  <si>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</si>
  <si>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</si>
  <si>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</si>
  <si>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</si>
  <si>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</si>
  <si>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</si>
  <si>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</si>
  <si>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</si>
  <si>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</si>
  <si>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</si>
  <si>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</si>
  <si>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</si>
  <si>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</si>
  <si>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</si>
  <si>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</si>
  <si>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</si>
  <si>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</si>
  <si>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</si>
  <si>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</si>
  <si>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</si>
  <si>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</si>
  <si>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</si>
  <si>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</si>
  <si>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</si>
  <si>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</si>
  <si>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</si>
  <si>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</si>
  <si>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</si>
  <si>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</si>
  <si>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</si>
  <si>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</si>
  <si>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</si>
  <si>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</si>
  <si>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</si>
  <si>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</si>
  <si>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</si>
  <si>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</si>
  <si>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</si>
  <si>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</si>
  <si>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</si>
  <si>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</si>
  <si>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</si>
  <si>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</si>
  <si>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</si>
  <si>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</si>
  <si>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</si>
  <si>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</si>
  <si>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</si>
  <si>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</si>
  <si>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</si>
  <si>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</si>
  <si>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</si>
  <si>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</si>
  <si>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</si>
  <si>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</si>
  <si>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</si>
  <si>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</si>
  <si>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</si>
  <si>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</si>
  <si>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</si>
  <si>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</si>
  <si>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</si>
  <si>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</si>
  <si>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</si>
  <si>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</si>
  <si>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</si>
  <si>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</si>
  <si>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</si>
  <si>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</si>
  <si>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</si>
  <si>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</si>
  <si>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</si>
  <si>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</si>
  <si>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</si>
  <si>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</si>
  <si>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</si>
  <si>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</si>
  <si>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</si>
  <si>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</si>
  <si>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</si>
  <si>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</si>
  <si>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</si>
  <si>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</si>
  <si>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</si>
  <si>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</si>
  <si>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</si>
  <si>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</si>
  <si>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</si>
  <si>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</si>
  <si>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</si>
  <si>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</si>
  <si>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</si>
  <si>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</si>
  <si>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</si>
  <si>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</si>
  <si>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</si>
  <si>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</si>
  <si>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</si>
  <si>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</si>
  <si>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</si>
  <si>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</si>
  <si>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</si>
  <si>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</si>
  <si>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</si>
  <si>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</si>
  <si>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</si>
  <si>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</si>
  <si>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</si>
  <si>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</si>
  <si>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</si>
  <si>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</si>
  <si>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</si>
  <si>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</si>
  <si>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</si>
  <si>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</si>
  <si>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</si>
  <si>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</si>
  <si>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</si>
  <si>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</si>
  <si>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</si>
  <si>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</si>
  <si>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</si>
  <si>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</si>
  <si>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</si>
  <si>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</si>
  <si>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</si>
  <si>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</si>
  <si>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</si>
  <si>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</si>
  <si>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</si>
  <si>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</si>
  <si>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</si>
  <si>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</si>
  <si>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</si>
  <si>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</si>
  <si>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</si>
  <si>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</si>
  <si>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</si>
  <si>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</si>
  <si>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</si>
  <si>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</si>
  <si>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</si>
  <si>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</si>
  <si>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</si>
  <si>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</si>
  <si>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</si>
  <si>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</si>
  <si>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</si>
  <si>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</si>
  <si>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</si>
  <si>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</si>
  <si>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</si>
  <si>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</si>
  <si>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</si>
  <si>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</si>
  <si>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</si>
  <si>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</si>
  <si>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</si>
  <si>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</si>
  <si>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</si>
  <si>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</si>
  <si>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</si>
  <si>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</si>
  <si>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</si>
  <si>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</si>
  <si>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</si>
  <si>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</si>
  <si>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</si>
  <si>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</si>
  <si>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</si>
  <si>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</si>
  <si>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</si>
  <si>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</si>
  <si>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</si>
  <si>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</si>
  <si>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</si>
  <si>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</si>
  <si>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</si>
  <si>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</si>
  <si>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</si>
  <si>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</si>
  <si>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</si>
  <si>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</si>
  <si>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</si>
  <si>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</si>
  <si>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</si>
  <si>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</si>
  <si>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</si>
  <si>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</si>
  <si>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</si>
  <si>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</si>
  <si>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</si>
  <si>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</si>
  <si>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</si>
  <si>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</si>
  <si>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</si>
  <si>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</si>
  <si>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</si>
  <si>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</si>
  <si>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</si>
  <si>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</si>
  <si>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</si>
  <si>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</si>
  <si>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</si>
  <si>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</si>
  <si>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</si>
  <si>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</si>
  <si>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</si>
  <si>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</si>
  <si>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</si>
  <si>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</si>
  <si>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</si>
  <si>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</si>
  <si>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</si>
  <si>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</si>
  <si>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</si>
  <si>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</si>
  <si>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</si>
  <si>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</si>
  <si>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</si>
  <si>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</si>
  <si>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</si>
  <si>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</si>
  <si>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</si>
  <si>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</si>
  <si>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</si>
  <si>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</si>
  <si>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</si>
  <si>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</si>
  <si>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</si>
  <si>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</si>
  <si>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</si>
  <si>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</si>
  <si>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</si>
  <si>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</si>
  <si>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</si>
  <si>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</si>
  <si>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</si>
  <si>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</si>
  <si>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</si>
  <si>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</si>
  <si>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</si>
  <si>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</si>
  <si>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</si>
  <si>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</si>
  <si>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</si>
  <si>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</si>
  <si>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</si>
  <si>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</si>
  <si>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</si>
  <si>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</si>
  <si>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</si>
  <si>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</si>
  <si>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</si>
  <si>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</si>
  <si>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</si>
  <si>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</si>
  <si>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</si>
  <si>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</si>
  <si>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</si>
  <si>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</si>
  <si>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</si>
  <si>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</si>
  <si>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</si>
  <si>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</si>
  <si>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</si>
  <si>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</si>
  <si>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</si>
  <si>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</si>
  <si>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</si>
  <si>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</si>
  <si>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</si>
  <si>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</si>
  <si>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</si>
  <si>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</si>
  <si>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</si>
  <si>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</si>
  <si>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</si>
  <si>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</si>
  <si>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</si>
  <si>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</si>
  <si>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</si>
  <si>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</si>
  <si>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</si>
  <si>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</si>
  <si>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</si>
  <si>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</si>
  <si>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</si>
  <si>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</si>
  <si>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</si>
  <si>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</si>
  <si>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</si>
  <si>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</si>
  <si>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</si>
  <si>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</si>
  <si>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</si>
  <si>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</si>
  <si>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</si>
  <si>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</si>
  <si>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</si>
  <si>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</si>
  <si>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</si>
  <si>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</si>
  <si>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</si>
  <si>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</si>
  <si>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</si>
  <si>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</si>
  <si>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</si>
  <si>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</si>
  <si>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</si>
  <si>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</si>
  <si>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</si>
  <si>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</si>
  <si>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</si>
  <si>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</si>
  <si>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</si>
  <si>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</si>
  <si>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</si>
  <si>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</si>
  <si>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</si>
  <si>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</si>
  <si>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</si>
  <si>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</si>
  <si>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</si>
  <si>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</si>
  <si>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</si>
  <si>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</si>
  <si>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</si>
  <si>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</si>
  <si>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</si>
  <si>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</si>
  <si>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</si>
  <si>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</si>
  <si>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</si>
  <si>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</si>
  <si>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</si>
  <si>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</si>
  <si>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</si>
  <si>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</si>
  <si>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</si>
  <si>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</si>
  <si>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</si>
  <si>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</si>
  <si>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</si>
  <si>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</si>
  <si>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</si>
  <si>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</si>
  <si>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</si>
  <si>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</si>
  <si>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</si>
  <si>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</si>
  <si>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</si>
  <si>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</si>
  <si>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</si>
  <si>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</si>
  <si>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</si>
  <si>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</si>
  <si>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</si>
  <si>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</si>
  <si>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</si>
  <si>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</si>
  <si>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</si>
  <si>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</si>
  <si>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</si>
  <si>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</si>
  <si>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</si>
  <si>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</si>
  <si>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</si>
  <si>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</si>
  <si>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</si>
  <si>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</si>
  <si>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</si>
  <si>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</si>
  <si>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</si>
  <si>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</si>
  <si>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</si>
  <si>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</si>
  <si>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</si>
  <si>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</si>
  <si>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</si>
  <si>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</si>
  <si>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</si>
  <si>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</si>
  <si>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</si>
  <si>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</si>
  <si>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</si>
  <si>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</si>
  <si>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</si>
  <si>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</si>
  <si>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</si>
  <si>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</si>
  <si>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</si>
  <si>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</si>
  <si>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</si>
  <si>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</si>
  <si>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</si>
  <si>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</si>
  <si>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</si>
  <si>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</si>
  <si>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</si>
  <si>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</si>
  <si>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</si>
  <si>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</si>
  <si>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</si>
  <si>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</si>
  <si>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</si>
  <si>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</si>
  <si>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</si>
  <si>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</si>
  <si>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</si>
  <si>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</si>
  <si>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</si>
  <si>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</si>
  <si>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</si>
  <si>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</si>
  <si>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</si>
  <si>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</si>
  <si>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</si>
  <si>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</si>
  <si>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</si>
  <si>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</si>
  <si>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</si>
  <si>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</si>
  <si>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</si>
  <si>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</si>
  <si>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</si>
  <si>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</si>
  <si>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</si>
  <si>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</si>
  <si>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</si>
  <si>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</si>
  <si>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</si>
  <si>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</si>
  <si>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</si>
  <si>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</si>
  <si>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</si>
  <si>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</si>
  <si>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</si>
  <si>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</si>
  <si>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</si>
  <si>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</si>
  <si>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</si>
  <si>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</si>
  <si>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</si>
  <si>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</si>
  <si>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</si>
  <si>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</si>
  <si>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</si>
  <si>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</si>
  <si>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</si>
  <si>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</si>
  <si>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</si>
  <si>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</si>
  <si>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</si>
  <si>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</si>
  <si>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</si>
  <si>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</si>
  <si>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YEISIS ESTHER JIMENEZ UTRIA</t>
  </si>
  <si>
    <t>CARRERA 7b No. 40-45 BARRANQUILLA</t>
  </si>
  <si>
    <t>CARRERA 7b No. 410-45</t>
  </si>
  <si>
    <t>funtrapais@gmail.com</t>
  </si>
  <si>
    <t>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</si>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</sst>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900658479</v>
      </c>
      <c r="C20" s="5"/>
      <c r="D20" s="73"/>
      <c r="E20" s="5"/>
      <c r="F20" s="5"/>
      <c r="G20" s="5"/>
      <c r="H20" s="242"/>
      <c r="I20" s="146" t="s">
        <v>163</v>
      </c>
      <c r="J20" s="147" t="s">
        <v>181</v>
      </c>
      <c r="K20" s="148">
        <v>5046649186</v>
      </c>
      <c r="L20" s="149"/>
      <c r="M20" s="149">
        <v>44561</v>
      </c>
      <c r="N20" s="133">
        <f>+(M20-L20)/30</f>
        <v>1485.3666666666666</v>
      </c>
      <c r="O20" s="136"/>
      <c r="U20" s="132"/>
      <c r="V20" s="105">
        <f ca="1">NOW()</f>
        <v>44193.787073263891</v>
      </c>
      <c r="W20" s="105">
        <f ca="1">NOW()</f>
        <v>44193.787073263891</v>
      </c>
    </row>
    <row r="21" spans="1:23" ht="30" customHeight="1" outlineLevel="1" x14ac:dyDescent="0.25">
      <c r="A21" s="9"/>
      <c r="B21" s="71"/>
      <c r="C21" s="5"/>
      <c r="D21" s="5"/>
      <c r="E21" s="5"/>
      <c r="F21" s="5"/>
      <c r="G21" s="5"/>
      <c r="H21" s="70"/>
      <c r="I21" s="146" t="s">
        <v>163</v>
      </c>
      <c r="J21" s="147" t="s">
        <v>181</v>
      </c>
      <c r="K21" s="148"/>
      <c r="L21" s="149"/>
      <c r="M21" s="149"/>
      <c r="N21" s="133">
        <f t="shared" ref="N21:N35" si="0">+(M21-L21)/30</f>
        <v>0</v>
      </c>
      <c r="O21" s="137"/>
    </row>
    <row r="22" spans="1:23" ht="30" customHeight="1" outlineLevel="1" x14ac:dyDescent="0.25">
      <c r="A22" s="9"/>
      <c r="B22" s="71"/>
      <c r="C22" s="5"/>
      <c r="D22" s="5"/>
      <c r="E22" s="5"/>
      <c r="F22" s="5"/>
      <c r="G22" s="5"/>
      <c r="H22" s="70"/>
      <c r="I22" s="146" t="s">
        <v>163</v>
      </c>
      <c r="J22" s="147" t="s">
        <v>181</v>
      </c>
      <c r="K22" s="148"/>
      <c r="L22" s="149"/>
      <c r="M22" s="149"/>
      <c r="N22" s="134">
        <f t="shared" ref="N22:N33" si="1">+(M22-L22)/30</f>
        <v>0</v>
      </c>
      <c r="O22" s="137"/>
    </row>
    <row r="23" spans="1:23" ht="30" customHeight="1" outlineLevel="1" x14ac:dyDescent="0.25">
      <c r="A23" s="9"/>
      <c r="B23" s="101"/>
      <c r="C23" s="21"/>
      <c r="D23" s="21"/>
      <c r="E23" s="21"/>
      <c r="F23" s="5"/>
      <c r="G23" s="5"/>
      <c r="H23" s="70"/>
      <c r="I23" s="146" t="s">
        <v>163</v>
      </c>
      <c r="J23" s="147" t="s">
        <v>167</v>
      </c>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t="s">
        <v>163</v>
      </c>
      <c r="J24" s="147" t="s">
        <v>182</v>
      </c>
      <c r="K24" s="148"/>
      <c r="L24" s="149"/>
      <c r="M24" s="149"/>
      <c r="N24" s="134">
        <f t="shared" si="1"/>
        <v>0</v>
      </c>
      <c r="O24" s="137"/>
    </row>
    <row r="25" spans="1:23" ht="30" customHeight="1" outlineLevel="1" x14ac:dyDescent="0.25">
      <c r="A25" s="9"/>
      <c r="B25" s="101"/>
      <c r="C25" s="21"/>
      <c r="D25" s="21"/>
      <c r="E25" s="21"/>
      <c r="F25" s="5"/>
      <c r="G25" s="5"/>
      <c r="H25" s="70"/>
      <c r="I25" s="146" t="s">
        <v>163</v>
      </c>
      <c r="J25" s="147" t="s">
        <v>180</v>
      </c>
      <c r="K25" s="148"/>
      <c r="L25" s="149"/>
      <c r="M25" s="149"/>
      <c r="N25" s="134">
        <f t="shared" si="1"/>
        <v>0</v>
      </c>
      <c r="O25" s="137"/>
    </row>
    <row r="26" spans="1:23" ht="30" customHeight="1" outlineLevel="1" x14ac:dyDescent="0.25">
      <c r="A26" s="9"/>
      <c r="B26" s="101"/>
      <c r="C26" s="21"/>
      <c r="D26" s="21"/>
      <c r="E26" s="21"/>
      <c r="F26" s="5"/>
      <c r="G26" s="5"/>
      <c r="H26" s="70"/>
      <c r="I26" s="146" t="s">
        <v>163</v>
      </c>
      <c r="J26" s="147" t="s">
        <v>184</v>
      </c>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SOCIAL TRABAJO POR MI PAÍS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20" t="s">
        <v>2677</v>
      </c>
      <c r="E48" s="174">
        <v>42037</v>
      </c>
      <c r="F48" s="174">
        <v>42340</v>
      </c>
      <c r="G48" s="157">
        <f>IF(AND(E48&lt;&gt;"",F48&lt;&gt;""),((F48-E48)/30),"")</f>
        <v>10.1</v>
      </c>
      <c r="H48" s="121" t="s">
        <v>2681</v>
      </c>
      <c r="I48" s="113" t="s">
        <v>163</v>
      </c>
      <c r="J48" s="120" t="s">
        <v>182</v>
      </c>
      <c r="K48" s="122">
        <v>13000000</v>
      </c>
      <c r="L48" s="115" t="s">
        <v>1148</v>
      </c>
      <c r="M48" s="117">
        <v>1</v>
      </c>
      <c r="N48" s="115" t="s">
        <v>27</v>
      </c>
      <c r="O48" s="115" t="s">
        <v>26</v>
      </c>
      <c r="P48" s="78"/>
    </row>
    <row r="49" spans="1:16" s="6" customFormat="1" ht="24.75" customHeight="1" x14ac:dyDescent="0.25">
      <c r="A49" s="141">
        <v>2</v>
      </c>
      <c r="B49" s="121" t="s">
        <v>2676</v>
      </c>
      <c r="C49" s="112" t="s">
        <v>31</v>
      </c>
      <c r="D49" s="120" t="s">
        <v>2678</v>
      </c>
      <c r="E49" s="174">
        <v>42401</v>
      </c>
      <c r="F49" s="174">
        <v>42705</v>
      </c>
      <c r="G49" s="157">
        <f t="shared" ref="G49:G50" si="2">IF(AND(E49&lt;&gt;"",F49&lt;&gt;""),((F49-E49)/30),"")</f>
        <v>10.133333333333333</v>
      </c>
      <c r="H49" s="121" t="s">
        <v>2681</v>
      </c>
      <c r="I49" s="113" t="s">
        <v>163</v>
      </c>
      <c r="J49" s="120" t="s">
        <v>182</v>
      </c>
      <c r="K49" s="122">
        <v>15000000</v>
      </c>
      <c r="L49" s="115" t="s">
        <v>1148</v>
      </c>
      <c r="M49" s="117">
        <v>1</v>
      </c>
      <c r="N49" s="115" t="s">
        <v>27</v>
      </c>
      <c r="O49" s="115" t="s">
        <v>26</v>
      </c>
      <c r="P49" s="78"/>
    </row>
    <row r="50" spans="1:16" s="6" customFormat="1" ht="24.75" customHeight="1" x14ac:dyDescent="0.25">
      <c r="A50" s="141">
        <v>3</v>
      </c>
      <c r="B50" s="111" t="s">
        <v>2676</v>
      </c>
      <c r="C50" s="112" t="s">
        <v>31</v>
      </c>
      <c r="D50" s="120" t="s">
        <v>2679</v>
      </c>
      <c r="E50" s="174">
        <v>42767</v>
      </c>
      <c r="F50" s="174">
        <v>43070</v>
      </c>
      <c r="G50" s="157">
        <f t="shared" si="2"/>
        <v>10.1</v>
      </c>
      <c r="H50" s="121" t="s">
        <v>2681</v>
      </c>
      <c r="I50" s="113" t="s">
        <v>163</v>
      </c>
      <c r="J50" s="120" t="s">
        <v>182</v>
      </c>
      <c r="K50" s="122">
        <v>17000000</v>
      </c>
      <c r="L50" s="115" t="s">
        <v>1148</v>
      </c>
      <c r="M50" s="117">
        <v>1</v>
      </c>
      <c r="N50" s="115" t="s">
        <v>27</v>
      </c>
      <c r="O50" s="115" t="s">
        <v>26</v>
      </c>
      <c r="P50" s="78"/>
    </row>
    <row r="51" spans="1:16" s="6" customFormat="1" ht="24.75" customHeight="1" outlineLevel="1" x14ac:dyDescent="0.25">
      <c r="A51" s="141">
        <v>4</v>
      </c>
      <c r="B51" s="111" t="s">
        <v>2676</v>
      </c>
      <c r="C51" s="112" t="s">
        <v>31</v>
      </c>
      <c r="D51" s="120" t="s">
        <v>2680</v>
      </c>
      <c r="E51" s="174">
        <v>43132</v>
      </c>
      <c r="F51" s="174">
        <v>43437</v>
      </c>
      <c r="G51" s="157">
        <f t="shared" ref="G51:G107" si="3">IF(AND(E51&lt;&gt;"",F51&lt;&gt;""),((F51-E51)/30),"")</f>
        <v>10.166666666666666</v>
      </c>
      <c r="H51" s="121" t="s">
        <v>2681</v>
      </c>
      <c r="I51" s="113" t="s">
        <v>163</v>
      </c>
      <c r="J51" s="120" t="s">
        <v>182</v>
      </c>
      <c r="K51" s="122">
        <v>19000000</v>
      </c>
      <c r="L51" s="115" t="s">
        <v>1148</v>
      </c>
      <c r="M51" s="117">
        <v>1</v>
      </c>
      <c r="N51" s="115" t="s">
        <v>27</v>
      </c>
      <c r="O51" s="115" t="s">
        <v>26</v>
      </c>
      <c r="P51" s="78"/>
    </row>
    <row r="52" spans="1:16" s="7" customFormat="1" ht="24.75" customHeight="1" outlineLevel="1" x14ac:dyDescent="0.25">
      <c r="A52" s="142">
        <v>5</v>
      </c>
      <c r="B52" s="111"/>
      <c r="C52" s="112"/>
      <c r="D52" s="110"/>
      <c r="E52" s="143"/>
      <c r="F52" s="143"/>
      <c r="G52" s="157" t="str">
        <f t="shared" si="3"/>
        <v/>
      </c>
      <c r="H52" s="121"/>
      <c r="I52" s="113"/>
      <c r="J52" s="113"/>
      <c r="K52" s="116"/>
      <c r="L52" s="115"/>
      <c r="M52" s="117"/>
      <c r="N52" s="115"/>
      <c r="O52" s="115"/>
      <c r="P52" s="79"/>
    </row>
    <row r="53" spans="1:16" s="7" customFormat="1" ht="24.75" customHeight="1" outlineLevel="1" x14ac:dyDescent="0.25">
      <c r="A53" s="142">
        <v>6</v>
      </c>
      <c r="B53" s="111"/>
      <c r="C53" s="112"/>
      <c r="D53" s="110"/>
      <c r="E53" s="143"/>
      <c r="F53" s="143"/>
      <c r="G53" s="157" t="str">
        <f t="shared" si="3"/>
        <v/>
      </c>
      <c r="H53" s="121"/>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21"/>
      <c r="C55" s="123"/>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21"/>
      <c r="C56" s="123"/>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121"/>
      <c r="C57" s="123"/>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121"/>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100" t="str">
        <f>+IF(AND(K114&gt;0,O114="Ejecución"),(K114/877802)*Tabla28[[#This Row],[% participación]],IF(AND(K114&gt;0,O114&lt;&gt;"Ejecución"),"-",""))</f>
        <v/>
      </c>
      <c r="M114" s="123"/>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252332459.30000001</v>
      </c>
      <c r="F185" s="92"/>
      <c r="G185" s="93"/>
      <c r="H185" s="88"/>
      <c r="I185" s="90" t="s">
        <v>2627</v>
      </c>
      <c r="J185" s="163">
        <f>+SUM(M179:M183)</f>
        <v>0.02</v>
      </c>
      <c r="K185" s="235" t="s">
        <v>2628</v>
      </c>
      <c r="L185" s="235"/>
      <c r="M185" s="94">
        <f>+J185*(SUM(K20:K35))</f>
        <v>100932983.72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5">
        <v>42342</v>
      </c>
      <c r="D193" s="5"/>
      <c r="E193" s="124">
        <v>2029</v>
      </c>
      <c r="F193" s="5"/>
      <c r="G193" s="5"/>
      <c r="H193" s="145" t="s">
        <v>2682</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24" t="s">
        <v>2685</v>
      </c>
      <c r="L211" s="21"/>
      <c r="M211" s="21"/>
      <c r="N211" s="21"/>
      <c r="O211" s="8"/>
    </row>
    <row r="212" spans="1:15" x14ac:dyDescent="0.25">
      <c r="A212" s="9"/>
      <c r="B212" s="27" t="s">
        <v>2619</v>
      </c>
      <c r="C212" s="145" t="s">
        <v>2683</v>
      </c>
      <c r="D212" s="21"/>
      <c r="G212" s="27" t="s">
        <v>2621</v>
      </c>
      <c r="H212" s="175">
        <v>3012899431</v>
      </c>
      <c r="J212" s="27" t="s">
        <v>2623</v>
      </c>
      <c r="K212" s="12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2020-12-28T23:53:52Z</cp:lastPrinted>
  <dcterms:created xsi:type="dcterms:W3CDTF">2020-10-14T21:57:42Z</dcterms:created>
  <dcterms:modified xsi:type="dcterms:W3CDTF">2020-12-28T23:54:02Z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