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UNTRAPAIS\CONTRATO 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<sst xmlns="http://schemas.openxmlformats.org/spreadsheetml/2006/main" count="3055" uniqueCount="2687">
  <si>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</si>
  <si>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</si>
  <si>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</si>
  <si>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</si>
  <si>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</si>
  <si>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</si>
  <si>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</si>
  <si>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</si>
  <si>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</si>
  <si>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</si>
  <si>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</si>
  <si>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</si>
  <si>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</si>
  <si>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</si>
  <si>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</si>
  <si>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</si>
  <si>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</si>
  <si>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</si>
  <si>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</si>
  <si>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</si>
  <si>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</si>
  <si>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</si>
  <si>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</si>
  <si>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</si>
  <si>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</si>
  <si>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</si>
  <si>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</si>
  <si>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</si>
  <si>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</si>
  <si>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</si>
  <si>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</si>
  <si>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</si>
  <si>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</si>
  <si>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</si>
  <si>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</si>
  <si>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</si>
  <si>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</si>
  <si>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</si>
  <si>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</si>
  <si>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</si>
  <si>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</si>
  <si>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</si>
  <si>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</si>
  <si>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</si>
  <si>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</si>
  <si>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</si>
  <si>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</si>
  <si>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</si>
  <si>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</si>
  <si>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</si>
  <si>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</si>
  <si>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</si>
  <si>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</si>
  <si>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</si>
  <si>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</si>
  <si>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</si>
  <si>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</si>
  <si>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</si>
  <si>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</si>
  <si>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</si>
  <si>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</si>
  <si>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</si>
  <si>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</si>
  <si>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</si>
  <si>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</si>
  <si>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</si>
  <si>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</si>
  <si>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</si>
  <si>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</si>
  <si>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</si>
  <si>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</si>
  <si>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</si>
  <si>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</si>
  <si>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</si>
  <si>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</si>
  <si>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</si>
  <si>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</si>
  <si>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</si>
  <si>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</si>
  <si>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</si>
  <si>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</si>
  <si>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</si>
  <si>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</si>
  <si>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</si>
  <si>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</si>
  <si>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</si>
  <si>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</si>
  <si>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</si>
  <si>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</si>
  <si>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</si>
  <si>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</si>
  <si>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</si>
  <si>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</si>
  <si>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</si>
  <si>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</si>
  <si>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</si>
  <si>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</si>
  <si>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</si>
  <si>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</si>
  <si>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</si>
  <si>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</si>
  <si>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</si>
  <si>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</si>
  <si>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</si>
  <si>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</si>
  <si>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</si>
  <si>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</si>
  <si>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</si>
  <si>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</si>
  <si>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</si>
  <si>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</si>
  <si>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</si>
  <si>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</si>
  <si>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</si>
  <si>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</si>
  <si>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</si>
  <si>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</si>
  <si>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</si>
  <si>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</si>
  <si>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</si>
  <si>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</si>
  <si>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</si>
  <si>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</si>
  <si>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</si>
  <si>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</si>
  <si>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</si>
  <si>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</si>
  <si>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</si>
  <si>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</si>
  <si>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</si>
  <si>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</si>
  <si>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</si>
  <si>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</si>
  <si>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</si>
  <si>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</si>
  <si>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</si>
  <si>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</si>
  <si>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</si>
  <si>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</si>
  <si>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</si>
  <si>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</si>
  <si>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</si>
  <si>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</si>
  <si>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</si>
  <si>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</si>
  <si>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</si>
  <si>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</si>
  <si>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</si>
  <si>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</si>
  <si>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</si>
  <si>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</si>
  <si>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</si>
  <si>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</si>
  <si>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</si>
  <si>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</si>
  <si>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</si>
  <si>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</si>
  <si>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</si>
  <si>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</si>
  <si>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</si>
  <si>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</si>
  <si>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</si>
  <si>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</si>
  <si>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</si>
  <si>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</si>
  <si>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</si>
  <si>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</si>
  <si>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</si>
  <si>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</si>
  <si>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</si>
  <si>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</si>
  <si>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</si>
  <si>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</si>
  <si>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</si>
  <si>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</si>
  <si>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</si>
  <si>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</si>
  <si>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</si>
  <si>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</si>
  <si>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</si>
  <si>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</si>
  <si>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</si>
  <si>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</si>
  <si>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</si>
  <si>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</si>
  <si>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</si>
  <si>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</si>
  <si>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</si>
  <si>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</si>
  <si>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</si>
  <si>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</si>
  <si>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</si>
  <si>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</si>
  <si>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</si>
  <si>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</si>
  <si>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</si>
  <si>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</si>
  <si>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</si>
  <si>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</si>
  <si>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</si>
  <si>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</si>
  <si>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</si>
  <si>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</si>
  <si>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</si>
  <si>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</si>
  <si>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</si>
  <si>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</si>
  <si>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</si>
  <si>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</si>
  <si>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</si>
  <si>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</si>
  <si>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</si>
  <si>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</si>
  <si>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</si>
  <si>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</si>
  <si>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</si>
  <si>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</si>
  <si>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</si>
  <si>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</si>
  <si>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</si>
  <si>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</si>
  <si>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</si>
  <si>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</si>
  <si>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</si>
  <si>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</si>
  <si>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</si>
  <si>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</si>
  <si>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</si>
  <si>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</si>
  <si>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</si>
  <si>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</si>
  <si>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</si>
  <si>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</si>
  <si>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</si>
  <si>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</si>
  <si>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</si>
  <si>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</si>
  <si>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</si>
  <si>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</si>
  <si>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</si>
  <si>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</si>
  <si>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</si>
  <si>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</si>
  <si>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</si>
  <si>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</si>
  <si>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</si>
  <si>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</si>
  <si>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</si>
  <si>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</si>
  <si>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</si>
  <si>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</si>
  <si>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</si>
  <si>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</si>
  <si>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</si>
  <si>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</si>
  <si>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</si>
  <si>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</si>
  <si>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</si>
  <si>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</si>
  <si>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</si>
  <si>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</si>
  <si>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</si>
  <si>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</si>
  <si>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</si>
  <si>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</si>
  <si>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</si>
  <si>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</si>
  <si>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</si>
  <si>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</si>
  <si>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</si>
  <si>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</si>
  <si>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</si>
  <si>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</si>
  <si>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</si>
  <si>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</si>
  <si>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</si>
  <si>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</si>
  <si>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</si>
  <si>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</si>
  <si>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</si>
  <si>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</si>
  <si>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</si>
  <si>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</si>
  <si>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</si>
  <si>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</si>
  <si>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</si>
  <si>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</si>
  <si>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</si>
  <si>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</si>
  <si>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</si>
  <si>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</si>
  <si>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</si>
  <si>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</si>
  <si>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</si>
  <si>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</si>
  <si>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</si>
  <si>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</si>
  <si>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</si>
  <si>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</si>
  <si>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</si>
  <si>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</si>
  <si>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</si>
  <si>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</si>
  <si>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</si>
  <si>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</si>
  <si>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</si>
  <si>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</si>
  <si>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</si>
  <si>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</si>
  <si>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</si>
  <si>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</si>
  <si>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</si>
  <si>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</si>
  <si>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</si>
  <si>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</si>
  <si>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</si>
  <si>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</si>
  <si>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</si>
  <si>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</si>
  <si>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</si>
  <si>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</si>
  <si>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</si>
  <si>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</si>
  <si>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</si>
  <si>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</si>
  <si>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</si>
  <si>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</si>
  <si>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</si>
  <si>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</si>
  <si>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</si>
  <si>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</si>
  <si>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</si>
  <si>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</si>
  <si>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</si>
  <si>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</si>
  <si>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</si>
  <si>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</si>
  <si>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</si>
  <si>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</si>
  <si>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</si>
  <si>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</si>
  <si>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</si>
  <si>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</si>
  <si>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</si>
  <si>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</si>
  <si>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</si>
  <si>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</si>
  <si>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</si>
  <si>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</si>
  <si>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</si>
  <si>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</si>
  <si>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</si>
  <si>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</si>
  <si>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</si>
  <si>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</si>
  <si>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</si>
  <si>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</si>
  <si>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</si>
  <si>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</si>
  <si>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</si>
  <si>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</si>
  <si>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</si>
  <si>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</si>
  <si>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</si>
  <si>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</si>
  <si>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</si>
  <si>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</si>
  <si>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</si>
  <si>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</si>
  <si>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</si>
  <si>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</si>
  <si>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</si>
  <si>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</si>
  <si>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</si>
  <si>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</si>
  <si>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</si>
  <si>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</si>
  <si>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</si>
  <si>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</si>
  <si>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</si>
  <si>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</si>
  <si>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</si>
  <si>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</si>
  <si>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</si>
  <si>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</si>
  <si>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</si>
  <si>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</si>
  <si>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</si>
  <si>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</si>
  <si>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</si>
  <si>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</si>
  <si>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</si>
  <si>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</si>
  <si>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</si>
  <si>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</si>
  <si>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</si>
  <si>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</si>
  <si>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</si>
  <si>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</si>
  <si>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</si>
  <si>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</si>
  <si>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</si>
  <si>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</si>
  <si>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</si>
  <si>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</si>
  <si>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</si>
  <si>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</si>
  <si>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</si>
  <si>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</si>
  <si>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</si>
  <si>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</si>
  <si>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</si>
  <si>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</si>
  <si>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</si>
  <si>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</si>
  <si>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</si>
  <si>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</si>
  <si>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</si>
  <si>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</si>
  <si>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</si>
  <si>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</si>
  <si>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</si>
  <si>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</si>
  <si>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</si>
  <si>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</si>
  <si>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</si>
  <si>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</si>
  <si>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</si>
  <si>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</si>
  <si>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</si>
  <si>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</si>
  <si>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</si>
  <si>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</si>
  <si>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</si>
  <si>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</si>
  <si>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</si>
  <si>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</si>
  <si>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</si>
  <si>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</si>
  <si>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</si>
  <si>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</si>
  <si>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</si>
  <si>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</si>
  <si>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</si>
  <si>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</si>
  <si>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</si>
  <si>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</si>
  <si>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</si>
  <si>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</si>
  <si>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</si>
  <si>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</si>
  <si>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</si>
  <si>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</si>
  <si>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</si>
  <si>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</si>
  <si>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</si>
  <si>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</si>
  <si>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</si>
  <si>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</si>
  <si>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</si>
  <si>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</si>
  <si>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</si>
  <si>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</si>
  <si>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</si>
  <si>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</si>
  <si>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</si>
  <si>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</si>
  <si>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</si>
  <si>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</si>
  <si>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</si>
  <si>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</si>
  <si>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</si>
  <si>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</si>
  <si>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</si>
  <si>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</si>
  <si>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</si>
  <si>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</si>
  <si>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</si>
  <si>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</si>
  <si>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</si>
  <si>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</si>
  <si>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</si>
  <si>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</si>
  <si>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</si>
  <si>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</si>
  <si>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</si>
  <si>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</si>
  <si>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</si>
  <si>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</si>
  <si>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</si>
  <si>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</si>
  <si>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</si>
  <si>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</si>
  <si>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</si>
  <si>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</si>
  <si>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</si>
  <si>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</si>
  <si>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</si>
  <si>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</si>
  <si>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</si>
  <si>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</si>
  <si>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</si>
  <si>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</si>
  <si>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</si>
  <si>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</si>
  <si>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</si>
  <si>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</si>
  <si>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</si>
  <si>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</si>
  <si>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</si>
  <si>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</si>
  <si>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</si>
  <si>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</si>
  <si>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</si>
  <si>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</si>
  <si>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</si>
  <si>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</si>
  <si>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</si>
  <si>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</si>
  <si>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</si>
  <si>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</si>
  <si>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</si>
  <si>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</si>
  <si>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</si>
  <si>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</si>
  <si>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</si>
  <si>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</si>
  <si>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</si>
  <si>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</si>
  <si>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</si>
  <si>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</si>
  <si>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</si>
  <si>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</si>
  <si>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</si>
  <si>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</si>
  <si>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</si>
  <si>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</si>
  <si>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</si>
  <si>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</si>
  <si>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</si>
  <si>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</si>
  <si>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</si>
  <si>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</si>
  <si>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</si>
  <si>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</si>
  <si>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</si>
  <si>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</si>
  <si>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</si>
  <si>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</si>
  <si>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</si>
  <si>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</si>
  <si>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</si>
  <si>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</si>
  <si>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</si>
  <si>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</si>
  <si>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</si>
  <si>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</si>
  <si>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</si>
  <si>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</si>
  <si>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</si>
  <si>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</si>
  <si>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</si>
  <si>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</si>
  <si>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</si>
  <si>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</si>
  <si>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</si>
  <si>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</si>
  <si>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</si>
  <si>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</si>
  <si>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</si>
  <si>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</si>
  <si>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</si>
  <si>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</si>
  <si>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</si>
  <si>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</si>
  <si>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</si>
  <si>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</si>
  <si>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</si>
  <si>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</si>
  <si>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</si>
  <si>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</si>
  <si>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</si>
  <si>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</si>
  <si>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</si>
  <si>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</si>
  <si>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</si>
  <si>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</si>
  <si>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</si>
  <si>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</si>
  <si>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</si>
  <si>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</si>
  <si>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</si>
  <si>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</si>
  <si>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</si>
  <si>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</si>
  <si>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</si>
  <si>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</si>
  <si>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</si>
  <si>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</si>
  <si>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</si>
  <si>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</si>
  <si>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</si>
  <si>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</si>
  <si>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</si>
  <si>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</si>
  <si>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</si>
  <si>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</si>
  <si>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</si>
  <si>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</si>
  <si>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</si>
  <si>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</si>
  <si>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</si>
  <si>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</si>
  <si>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</si>
  <si>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</si>
  <si>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</si>
  <si>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</si>
  <si>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</si>
  <si>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</si>
  <si>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</si>
  <si>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</si>
  <si>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</si>
  <si>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</si>
  <si>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</si>
  <si>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</si>
  <si>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</si>
  <si>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</si>
  <si>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</si>
  <si>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</si>
  <si>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</si>
  <si>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</si>
  <si>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</si>
  <si>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</si>
  <si>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</si>
  <si>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</si>
  <si>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</si>
  <si>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</si>
  <si>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</si>
  <si>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</si>
  <si>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</si>
  <si>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</si>
  <si>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</si>
  <si>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</si>
  <si>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</si>
  <si>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</si>
  <si>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</si>
  <si>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</si>
  <si>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</si>
  <si>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</si>
  <si>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</si>
  <si>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</si>
  <si>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</si>
  <si>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</si>
  <si>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</si>
  <si>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</si>
  <si>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</si>
  <si>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</si>
  <si>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</si>
  <si>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</si>
  <si>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</si>
  <si>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</si>
  <si>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</si>
  <si>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</si>
  <si>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</si>
  <si>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</si>
  <si>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</si>
  <si>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</si>
  <si>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</si>
  <si>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</si>
  <si>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</si>
  <si>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</si>
  <si>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</si>
  <si>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</si>
  <si>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</si>
  <si>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</si>
  <si>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</si>
  <si>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</si>
  <si>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</si>
  <si>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</si>
  <si>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</si>
  <si>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</si>
  <si>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</si>
  <si>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</si>
  <si>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</si>
  <si>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</si>
  <si>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</si>
  <si>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</si>
  <si>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</si>
  <si>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</si>
  <si>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</si>
  <si>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</si>
  <si>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</si>
  <si>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</si>
  <si>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</si>
  <si>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</si>
  <si>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</si>
  <si>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</si>
  <si>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</si>
  <si>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</si>
  <si>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</si>
  <si>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</si>
  <si>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</si>
  <si>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</si>
  <si>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</si>
  <si>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</si>
  <si>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</si>
  <si>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</si>
  <si>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</si>
  <si>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</si>
  <si>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</si>
  <si>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</si>
  <si>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</si>
  <si>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</si>
  <si>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</si>
  <si>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</si>
  <si>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</si>
  <si>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</si>
  <si>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</si>
  <si>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</si>
  <si>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</si>
  <si>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</si>
  <si>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</si>
  <si>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</si>
  <si>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</si>
  <si>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</si>
  <si>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</si>
  <si>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</si>
  <si>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</si>
  <si>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</si>
  <si>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</si>
  <si>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</si>
  <si>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</si>
  <si>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</si>
  <si>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</si>
  <si>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</si>
  <si>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</si>
  <si>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</si>
  <si>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</si>
  <si>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</si>
  <si>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</si>
  <si>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</si>
  <si>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</si>
  <si>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</si>
  <si>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</si>
  <si>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</si>
  <si>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</si>
  <si>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</si>
  <si>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</si>
  <si>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</si>
  <si>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</si>
  <si>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</si>
  <si>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</si>
  <si>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</si>
  <si>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</si>
  <si>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</si>
  <si>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</si>
  <si>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</si>
  <si>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</si>
  <si>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</si>
  <si>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</si>
  <si>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</si>
  <si>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</si>
  <si>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</si>
  <si>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</si>
  <si>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</si>
  <si>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</si>
  <si>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</si>
  <si>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</si>
  <si>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</si>
  <si>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</si>
  <si>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</si>
  <si>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</si>
  <si>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</si>
  <si>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</si>
  <si>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</si>
  <si>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</si>
  <si>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</si>
  <si>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</si>
  <si>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</si>
  <si>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</si>
  <si>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</si>
  <si>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</si>
  <si>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</si>
  <si>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</si>
  <si>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</si>
  <si>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</si>
  <si>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</si>
  <si>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</si>
  <si>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</si>
  <si>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</si>
  <si>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</si>
  <si>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</si>
  <si>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</si>
  <si>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</si>
  <si>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</si>
  <si>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</si>
  <si>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</si>
  <si>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</si>
  <si>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</si>
  <si>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</si>
  <si>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</si>
  <si>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</si>
  <si>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</si>
  <si>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</si>
  <si>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</si>
  <si>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</si>
  <si>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</si>
  <si>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</si>
  <si>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</si>
  <si>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</si>
  <si>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</si>
  <si>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</si>
  <si>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</si>
  <si>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</si>
  <si>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</si>
  <si>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</si>
  <si>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</si>
  <si>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</si>
  <si>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</si>
  <si>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</si>
  <si>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</si>
  <si>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</si>
  <si>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</si>
  <si>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</si>
  <si>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</si>
  <si>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</si>
  <si>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</si>
  <si>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</si>
  <si>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</si>
  <si>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</si>
  <si>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</si>
  <si>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</si>
  <si>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</si>
  <si>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</si>
  <si>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</si>
  <si>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</si>
  <si>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</si>
  <si>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</si>
  <si>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</si>
  <si>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</si>
  <si>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</si>
  <si>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</si>
  <si>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</si>
  <si>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</si>
  <si>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</si>
  <si>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</si>
  <si>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</si>
  <si>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</si>
  <si>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</si>
  <si>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</si>
  <si>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</si>
  <si>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</si>
  <si>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</si>
  <si>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</si>
  <si>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</si>
  <si>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</si>
  <si>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</si>
  <si>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</si>
  <si>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</si>
  <si>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</si>
  <si>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</si>
  <si>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</si>
  <si>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</si>
  <si>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</si>
  <si>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</si>
  <si>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</si>
  <si>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</si>
  <si>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</si>
  <si>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</si>
  <si>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</si>
  <si>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</si>
  <si>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</si>
  <si>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</si>
  <si>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</si>
  <si>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</si>
  <si>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</si>
  <si>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</si>
  <si>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</si>
  <si>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</si>
  <si>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</si>
  <si>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</si>
  <si>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</si>
  <si>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</si>
  <si>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</si>
  <si>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</si>
  <si>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</si>
  <si>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</si>
  <si>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</si>
  <si>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</si>
  <si>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</si>
  <si>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</si>
  <si>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</si>
  <si>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</si>
  <si>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</si>
  <si>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</si>
  <si>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</si>
  <si>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</si>
  <si>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</si>
  <si>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</si>
  <si>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</si>
  <si>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</si>
  <si>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</si>
  <si>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</si>
  <si>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</si>
  <si>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</si>
  <si>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</si>
  <si>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</si>
  <si>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</si>
  <si>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</si>
  <si>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</si>
  <si>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</si>
  <si>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</si>
  <si>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</si>
  <si>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</si>
  <si>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</si>
  <si>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</si>
  <si>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</si>
  <si>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</si>
  <si>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</si>
  <si>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</si>
  <si>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</si>
  <si>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</si>
  <si>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</si>
  <si>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</si>
  <si>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</si>
  <si>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</si>
  <si>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</si>
  <si>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</si>
  <si>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</si>
  <si>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</si>
  <si>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</si>
  <si>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</si>
  <si>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</si>
  <si>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</si>
  <si>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</si>
  <si>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</si>
  <si>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</si>
  <si>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</si>
  <si>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</si>
  <si>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</si>
  <si>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</si>
  <si>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</si>
  <si>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</si>
  <si>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</si>
  <si>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</si>
  <si>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</si>
  <si>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</si>
  <si>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</si>
  <si>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</si>
  <si>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</si>
  <si>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</si>
  <si>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</si>
  <si>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</si>
  <si>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</si>
  <si>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</si>
  <si>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</si>
  <si>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</si>
  <si>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</si>
  <si>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</si>
  <si>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</si>
  <si>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</si>
  <si>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</si>
  <si>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</si>
  <si>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</si>
  <si>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</si>
  <si>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</si>
  <si>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</si>
  <si>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</si>
  <si>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</si>
  <si>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</si>
  <si>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</si>
  <si>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</si>
  <si>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</si>
  <si>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</si>
  <si>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</si>
  <si>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</si>
  <si>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</si>
  <si>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</si>
  <si>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</si>
  <si>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</si>
  <si>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</si>
  <si>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</si>
  <si>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</si>
  <si>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</si>
  <si>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</si>
  <si>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</si>
  <si>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</si>
  <si>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</si>
  <si>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</si>
  <si>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</si>
  <si>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</si>
  <si>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</si>
  <si>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</si>
  <si>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</si>
  <si>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</si>
  <si>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</si>
  <si>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</si>
  <si>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</si>
  <si>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</si>
  <si>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</si>
  <si>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</si>
  <si>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</si>
  <si>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</si>
  <si>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</si>
  <si>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</si>
  <si>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</si>
  <si>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</si>
  <si>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</si>
  <si>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</si>
  <si>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</si>
  <si>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</si>
  <si>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</si>
  <si>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</si>
  <si>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</si>
  <si>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</si>
  <si>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</si>
  <si>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</si>
  <si>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</si>
  <si>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</si>
  <si>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</si>
  <si>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</si>
  <si>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</si>
  <si>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</si>
  <si>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</si>
  <si>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</si>
  <si>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</si>
  <si>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</si>
  <si>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</si>
  <si>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</si>
  <si>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</si>
  <si>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</si>
  <si>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</si>
  <si>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</si>
  <si>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</si>
  <si>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</si>
  <si>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</si>
  <si>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</si>
  <si>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</si>
  <si>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</si>
  <si>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</si>
  <si>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</si>
  <si>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</si>
  <si>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</si>
  <si>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</si>
  <si>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</si>
  <si>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</si>
  <si>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</si>
  <si>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</si>
  <si>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</si>
  <si>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</si>
  <si>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</si>
  <si>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</si>
  <si>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</si>
  <si>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</si>
  <si>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</si>
  <si>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</si>
  <si>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</si>
  <si>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</si>
  <si>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</si>
  <si>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</si>
  <si>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</si>
  <si>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</si>
  <si>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</si>
  <si>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</si>
  <si>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</si>
  <si>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</si>
  <si>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</si>
  <si>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</si>
  <si>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</si>
  <si>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</si>
  <si>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</si>
  <si>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</si>
  <si>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</si>
  <si>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</si>
  <si>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</si>
  <si>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</si>
  <si>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</si>
  <si>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</si>
  <si>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</si>
  <si>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</si>
  <si>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</si>
  <si>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</si>
  <si>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</si>
  <si>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</si>
  <si>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</si>
  <si>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</si>
  <si>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</si>
  <si>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</si>
  <si>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</si>
  <si>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</si>
  <si>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</si>
  <si>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</si>
  <si>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</si>
  <si>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</si>
  <si>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</si>
  <si>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</si>
  <si>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</si>
  <si>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</si>
  <si>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</si>
  <si>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</si>
  <si>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</si>
  <si>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</si>
  <si>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</si>
  <si>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</si>
  <si>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</si>
  <si>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</si>
  <si>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</si>
  <si>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</si>
  <si>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</si>
  <si>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</si>
  <si>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</si>
  <si>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</si>
  <si>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</si>
  <si>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</si>
  <si>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</si>
  <si>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</si>
  <si>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</si>
  <si>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</si>
  <si>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</si>
  <si>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</si>
  <si>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</si>
  <si>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</si>
  <si>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</si>
  <si>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</si>
  <si>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</si>
  <si>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</si>
  <si>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</si>
  <si>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</si>
  <si>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</si>
  <si>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</si>
  <si>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</si>
  <si>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</si>
  <si>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</si>
  <si>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</si>
  <si>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</si>
  <si>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</si>
  <si>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</si>
  <si>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</si>
  <si>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</si>
  <si>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</si>
  <si>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</si>
  <si>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</si>
  <si>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</si>
  <si>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</si>
  <si>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</si>
  <si>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</si>
  <si>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</si>
  <si>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</si>
  <si>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</si>
  <si>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</si>
  <si>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</si>
  <si>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</si>
  <si>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</si>
  <si>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</si>
  <si>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</si>
  <si>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</si>
  <si>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</si>
  <si>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</si>
  <si>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</si>
  <si>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</si>
  <si>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</si>
  <si>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</si>
  <si>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</si>
  <si>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</si>
  <si>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</si>
  <si>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</si>
  <si>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</si>
  <si>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</si>
  <si>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</si>
  <si>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</si>
  <si>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</si>
  <si>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</si>
  <si>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</si>
  <si>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</si>
  <si>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</si>
  <si>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</si>
  <si>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</si>
  <si>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</si>
  <si>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</si>
  <si>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</si>
  <si>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</si>
  <si>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</si>
  <si>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</si>
  <si>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</si>
  <si>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</si>
  <si>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</si>
  <si>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</si>
  <si>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</si>
  <si>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</si>
  <si>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</si>
  <si>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</si>
  <si>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</si>
  <si>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</si>
  <si>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</si>
  <si>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</si>
  <si>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</si>
  <si>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</si>
  <si>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</si>
  <si>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</si>
  <si>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</si>
  <si>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</si>
  <si>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</si>
  <si>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</si>
  <si>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</si>
  <si>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</si>
  <si>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</si>
  <si>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</si>
  <si>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</si>
  <si>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</si>
  <si>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</si>
  <si>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</si>
  <si>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</si>
  <si>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</si>
  <si>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</si>
  <si>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</si>
  <si>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</si>
  <si>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</si>
  <si>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</si>
  <si>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</si>
  <si>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</si>
  <si>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</si>
  <si>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</si>
  <si>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</si>
  <si>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</si>
  <si>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</si>
  <si>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</si>
  <si>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</si>
  <si>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</si>
  <si>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</si>
  <si>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</si>
  <si>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</si>
  <si>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</si>
  <si>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</si>
  <si>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</si>
  <si>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</si>
  <si>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</si>
  <si>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</si>
  <si>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</si>
  <si>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</si>
  <si>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</si>
  <si>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</si>
  <si>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</si>
  <si>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</si>
  <si>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</si>
  <si>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</si>
  <si>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</si>
  <si>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</si>
  <si>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</si>
  <si>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</si>
  <si>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</si>
  <si>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</si>
  <si>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</si>
  <si>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</si>
  <si>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</si>
  <si>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</si>
  <si>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</si>
  <si>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</si>
  <si>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</si>
  <si>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</si>
  <si>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</si>
  <si>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</si>
  <si>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</si>
  <si>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</si>
  <si>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</si>
  <si>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</si>
  <si>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</si>
  <si>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</si>
  <si>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</si>
  <si>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</si>
  <si>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</si>
  <si>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</si>
  <si>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</si>
  <si>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</si>
  <si>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</si>
  <si>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</si>
  <si>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</si>
  <si>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</si>
  <si>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</si>
  <si>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</si>
  <si>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</si>
  <si>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</si>
  <si>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</si>
  <si>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</si>
  <si>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</si>
  <si>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</si>
  <si>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</si>
  <si>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</si>
  <si>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</si>
  <si>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</si>
  <si>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</si>
  <si>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</si>
  <si>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</si>
  <si>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</si>
  <si>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</si>
  <si>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</si>
  <si>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</si>
  <si>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</si>
  <si>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</si>
  <si>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</si>
  <si>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</si>
  <si>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</si>
  <si>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</si>
  <si>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</si>
  <si>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</si>
  <si>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</si>
  <si>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</si>
  <si>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</si>
  <si>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</si>
  <si>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</si>
  <si>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</si>
  <si>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</si>
  <si>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</si>
  <si>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</si>
  <si>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</si>
  <si>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</si>
  <si>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</si>
  <si>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</si>
  <si>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</si>
  <si>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</si>
  <si>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</si>
  <si>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</si>
  <si>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</si>
  <si>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</si>
  <si>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</si>
  <si>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</si>
  <si>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</si>
  <si>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</si>
  <si>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</si>
  <si>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</si>
  <si>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</si>
  <si>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</si>
  <si>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</si>
  <si>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</si>
  <si>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</si>
  <si>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</si>
  <si>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</si>
  <si>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</si>
  <si>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</si>
  <si>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</si>
  <si>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</si>
  <si>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</si>
  <si>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</si>
  <si>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</si>
  <si>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</si>
  <si>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</si>
  <si>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</si>
  <si>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</si>
  <si>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</si>
  <si>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</si>
  <si>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</si>
  <si>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</si>
  <si>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</si>
  <si>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</si>
  <si>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</si>
  <si>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</si>
  <si>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</si>
  <si>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</si>
  <si>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</si>
  <si>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</si>
  <si>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</si>
  <si>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</si>
  <si>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</si>
  <si>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</si>
  <si>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</si>
  <si>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</si>
  <si>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</si>
  <si>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</si>
  <si>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</si>
  <si>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</si>
  <si>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</si>
  <si>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</si>
  <si>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</si>
  <si>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</si>
  <si>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</si>
  <si>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</si>
  <si>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</si>
  <si>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</si>
  <si>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</si>
  <si>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</si>
  <si>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</si>
  <si>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</si>
  <si>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</si>
  <si>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</si>
  <si>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</si>
  <si>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</si>
  <si>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</si>
  <si>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</si>
  <si>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</si>
  <si>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</si>
  <si>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</si>
  <si>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</si>
  <si>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</si>
  <si>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</si>
  <si>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</si>
  <si>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</si>
  <si>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</si>
  <si>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</si>
  <si>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</si>
  <si>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</si>
  <si>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</si>
  <si>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</si>
  <si>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</si>
  <si>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</si>
  <si>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</si>
  <si>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</si>
  <si>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</si>
  <si>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</si>
  <si>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</si>
  <si>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</si>
  <si>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</si>
  <si>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</si>
  <si>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</si>
  <si>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</si>
  <si>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</si>
  <si>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</si>
  <si>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</si>
  <si>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</si>
  <si>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</si>
  <si>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</si>
  <si>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</si>
  <si>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</si>
  <si>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</si>
  <si>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</si>
  <si>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</si>
  <si>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</si>
  <si>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</si>
  <si>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</si>
  <si>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</si>
  <si>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</si>
  <si>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</si>
  <si>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</si>
  <si>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</si>
  <si>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</si>
  <si>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</si>
  <si>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</si>
  <si>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</si>
  <si>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</si>
  <si>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</si>
  <si>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</si>
  <si>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</si>
  <si>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</si>
  <si>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</si>
  <si>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</si>
  <si>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</si>
  <si>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</si>
  <si>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</si>
  <si>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</si>
  <si>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</si>
  <si>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</si>
  <si>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</si>
  <si>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</si>
  <si>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</si>
  <si>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</si>
  <si>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</si>
  <si>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</si>
  <si>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</si>
  <si>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</si>
  <si>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</si>
  <si>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</si>
  <si>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</si>
  <si>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</si>
  <si>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</si>
  <si>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</si>
  <si>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</si>
  <si>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</si>
  <si>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</si>
  <si>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</si>
  <si>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</si>
  <si>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</si>
  <si>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</si>
  <si>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</si>
  <si>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</si>
  <si>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</si>
  <si>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</si>
  <si>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</si>
  <si>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</si>
  <si>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</si>
  <si>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</si>
  <si>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</si>
  <si>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</si>
  <si>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</si>
  <si>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</si>
  <si>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</si>
  <si>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</si>
  <si>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</si>
  <si>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</si>
  <si>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</si>
  <si>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</si>
  <si>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</si>
  <si>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</si>
  <si>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</si>
  <si>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</si>
  <si>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</si>
  <si>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</si>
  <si>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</si>
  <si>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</si>
  <si>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</si>
  <si>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</si>
  <si>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</si>
  <si>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</si>
  <si>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</si>
  <si>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</si>
  <si>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</si>
  <si>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</si>
  <si>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</si>
  <si>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</si>
  <si>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</si>
  <si>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</si>
  <si>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</si>
  <si>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</si>
  <si>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</si>
  <si>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</si>
  <si>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</si>
  <si>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</si>
  <si>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</si>
  <si>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</si>
  <si>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</si>
  <si>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</si>
  <si>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</si>
  <si>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</si>
  <si>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</si>
  <si>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</si>
  <si>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</si>
  <si>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</si>
  <si>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</si>
  <si>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</si>
  <si>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</si>
  <si>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</si>
  <si>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</si>
  <si>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</si>
  <si>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</si>
  <si>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</si>
  <si>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</si>
  <si>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</si>
  <si>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</si>
  <si>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</si>
  <si>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</si>
  <si>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</si>
  <si>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</si>
  <si>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</si>
  <si>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</si>
  <si>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</si>
  <si>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</si>
  <si>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</si>
  <si>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</si>
  <si>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</si>
  <si>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</si>
  <si>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</si>
  <si>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</si>
  <si>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</si>
  <si>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</si>
  <si>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</si>
  <si>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</si>
  <si>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</si>
  <si>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</si>
  <si>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</si>
  <si>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</si>
  <si>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</si>
  <si>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</si>
  <si>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</si>
  <si>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</si>
  <si>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</si>
  <si>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</si>
  <si>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</si>
  <si>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</si>
  <si>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</si>
  <si>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</si>
  <si>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</si>
  <si>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</si>
  <si>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</si>
  <si>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</si>
  <si>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</si>
  <si>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</si>
  <si>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</si>
  <si>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</si>
  <si>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</si>
  <si>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</si>
  <si>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</si>
  <si>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</si>
  <si>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</si>
  <si>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</si>
  <si>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</si>
  <si>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</si>
  <si>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</si>
  <si>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</si>
  <si>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</si>
  <si>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</si>
  <si>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</si>
  <si>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</si>
  <si>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</si>
  <si>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</si>
  <si>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</si>
  <si>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</si>
  <si>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</si>
  <si>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</si>
  <si>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</si>
  <si>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</si>
  <si>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</si>
  <si>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</si>
  <si>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</si>
  <si>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</si>
  <si>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</si>
  <si>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</si>
  <si>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</si>
  <si>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</si>
  <si>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</si>
  <si>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</si>
  <si>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</si>
  <si>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</si>
  <si>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</si>
  <si>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</si>
  <si>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</si>
  <si>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</si>
  <si>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</si>
  <si>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</si>
  <si>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</si>
  <si>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</si>
  <si>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</si>
  <si>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</si>
  <si>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</si>
  <si>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</si>
  <si>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</si>
  <si>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</si>
  <si>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</si>
  <si>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</si>
  <si>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</si>
  <si>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</si>
  <si>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</si>
  <si>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</si>
  <si>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</si>
  <si>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</si>
  <si>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</si>
  <si>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</si>
  <si>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</si>
  <si>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</si>
  <si>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</si>
  <si>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</si>
  <si>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</si>
  <si>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</si>
  <si>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</si>
  <si>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</si>
  <si>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</si>
  <si>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</si>
  <si>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</si>
  <si>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</si>
  <si>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</si>
  <si>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</si>
  <si>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</si>
  <si>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</si>
  <si>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</si>
  <si>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</si>
  <si>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</si>
  <si>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</si>
  <si>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</si>
  <si>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</si>
  <si>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</si>
  <si>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</si>
  <si>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</si>
  <si>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</si>
  <si>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</si>
  <si>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</si>
  <si>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</si>
  <si>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</si>
  <si>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</si>
  <si>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</si>
  <si>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</si>
  <si>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</si>
  <si>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</si>
  <si>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</si>
  <si>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</si>
  <si>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</si>
  <si>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</si>
  <si>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</si>
  <si>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</si>
  <si>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</si>
  <si>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</si>
  <si>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</si>
  <si>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</si>
  <si>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</si>
  <si>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</si>
  <si>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</si>
  <si>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</si>
  <si>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</si>
  <si>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</si>
  <si>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</si>
  <si>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</si>
  <si>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</si>
  <si>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</si>
  <si>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</si>
  <si>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</si>
  <si>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</si>
  <si>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</si>
  <si>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</si>
  <si>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</si>
  <si>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</si>
  <si>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</si>
  <si>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</si>
  <si>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</si>
  <si>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</si>
  <si>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</si>
  <si>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</si>
  <si>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</si>
  <si>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</si>
  <si>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</si>
  <si>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</si>
  <si>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</si>
  <si>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</si>
  <si>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</si>
  <si>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</si>
  <si>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</si>
  <si>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</si>
  <si>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</si>
  <si>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</si>
  <si>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</si>
  <si>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</si>
  <si>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</si>
  <si>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</si>
  <si>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</si>
  <si>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</si>
  <si>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</si>
  <si>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</si>
  <si>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</si>
  <si>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</si>
  <si>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</si>
  <si>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</si>
  <si>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</si>
  <si>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</si>
  <si>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</si>
  <si>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</si>
  <si>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</si>
  <si>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</si>
  <si>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</si>
  <si>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</si>
  <si>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</si>
  <si>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</si>
  <si>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</si>
  <si>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</si>
  <si>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</si>
  <si>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</si>
  <si>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</si>
  <si>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</si>
  <si>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</si>
  <si>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</si>
  <si>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</si>
  <si>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</si>
  <si>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</si>
  <si>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</si>
  <si>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</si>
  <si>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</si>
  <si>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</si>
  <si>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</si>
  <si>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</si>
  <si>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</si>
  <si>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</si>
  <si>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</si>
  <si>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</si>
  <si>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</si>
  <si>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</si>
  <si>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</si>
  <si>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</si>
  <si>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</si>
  <si>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</si>
  <si>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</si>
  <si>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</si>
  <si>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</si>
  <si>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</si>
  <si>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</si>
  <si>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</si>
  <si>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</si>
  <si>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</si>
  <si>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</si>
  <si>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</si>
  <si>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</si>
  <si>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</si>
  <si>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</si>
  <si>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</si>
  <si>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</si>
  <si>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</si>
  <si>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</si>
  <si>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</si>
  <si>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</si>
  <si>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</si>
  <si>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</si>
  <si>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</si>
  <si>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</si>
  <si>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</si>
  <si>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</si>
  <si>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</si>
  <si>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</si>
  <si>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</si>
  <si>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</si>
  <si>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</si>
  <si>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</si>
  <si>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</si>
  <si>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</si>
  <si>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</si>
  <si>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</si>
  <si>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</si>
  <si>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</si>
  <si>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</si>
  <si>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</si>
  <si>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</si>
  <si>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</si>
  <si>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</si>
  <si>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</si>
  <si>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</si>
  <si>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</si>
  <si>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</si>
  <si>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</si>
  <si>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</si>
  <si>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</si>
  <si>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</si>
  <si>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</si>
  <si>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</si>
  <si>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</si>
  <si>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</si>
  <si>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</si>
  <si>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</si>
  <si>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</si>
  <si>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</si>
  <si>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</si>
  <si>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</si>
  <si>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</si>
  <si>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</si>
  <si>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</si>
  <si>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</si>
  <si>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</si>
  <si>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</si>
  <si>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</si>
  <si>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</si>
  <si>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</si>
  <si>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</si>
  <si>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</si>
  <si>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</si>
  <si>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</si>
  <si>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</si>
  <si>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</si>
  <si>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</si>
  <si>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</si>
  <si>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</si>
  <si>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</si>
  <si>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</si>
  <si>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</si>
  <si>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</si>
  <si>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</si>
  <si>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</si>
  <si>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</si>
  <si>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</si>
  <si>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</si>
  <si>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</si>
  <si>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</si>
  <si>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</si>
  <si>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</si>
  <si>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</si>
  <si>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</si>
  <si>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</si>
  <si>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</si>
  <si>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</si>
  <si>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</si>
  <si>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</si>
  <si>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</si>
  <si>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</si>
  <si>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</si>
  <si>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</si>
  <si>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</si>
  <si>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</si>
  <si>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</si>
  <si>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</si>
  <si>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</si>
  <si>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</si>
  <si>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</si>
  <si>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</si>
  <si>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</si>
  <si>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</si>
  <si>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</si>
  <si>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</si>
  <si>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</si>
  <si>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</si>
  <si>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</si>
  <si>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</si>
  <si>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</si>
  <si>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</si>
  <si>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</si>
  <si>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</si>
  <si>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</si>
  <si>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</si>
  <si>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</si>
  <si>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</si>
  <si>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</si>
  <si>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</si>
  <si>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</si>
  <si>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</si>
  <si>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</si>
  <si>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</si>
  <si>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</si>
  <si>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</si>
  <si>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</si>
  <si>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</si>
  <si>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</si>
  <si>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</si>
  <si>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</si>
  <si>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</si>
  <si>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</si>
  <si>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</si>
  <si>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</si>
  <si>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</si>
  <si>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</si>
  <si>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</si>
  <si>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</si>
  <si>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</si>
  <si>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</si>
  <si>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</si>
  <si>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</si>
  <si>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</si>
  <si>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</si>
  <si>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</si>
  <si>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</si>
  <si>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</si>
  <si>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</si>
  <si>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</si>
  <si>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</si>
  <si>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</si>
  <si>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</si>
  <si>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</si>
  <si>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</si>
  <si>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</si>
  <si>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</si>
  <si>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</si>
  <si>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</si>
  <si>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</si>
  <si>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</si>
  <si>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</si>
  <si>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</si>
  <si>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</si>
  <si>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</si>
  <si>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</si>
  <si>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</si>
  <si>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</si>
  <si>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</si>
  <si>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</si>
  <si>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</si>
  <si>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</si>
  <si>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</si>
  <si>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</si>
  <si>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</si>
  <si>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</si>
  <si>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</si>
  <si>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</si>
  <si>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</si>
  <si>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</si>
  <si>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</si>
  <si>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</si>
  <si>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</si>
  <si>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</si>
  <si>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</si>
  <si>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</si>
  <si>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</si>
  <si>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</si>
  <si>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</si>
  <si>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</si>
  <si>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</si>
  <si>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</si>
  <si>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</si>
  <si>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</si>
  <si>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</si>
  <si>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</si>
  <si>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</si>
  <si>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</si>
  <si>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</si>
  <si>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</si>
  <si>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</si>
  <si>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</si>
  <si>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</si>
  <si>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</si>
  <si>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</si>
  <si>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</si>
  <si>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</si>
  <si>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</si>
  <si>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</si>
  <si>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</si>
  <si>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</si>
  <si>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</si>
  <si>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</si>
  <si>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</si>
  <si>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</si>
  <si>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</si>
  <si>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</si>
  <si>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</si>
  <si>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</si>
  <si>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</si>
  <si>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</si>
  <si>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</si>
  <si>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</si>
  <si>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</si>
  <si>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</si>
  <si>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</si>
  <si>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</si>
  <si>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</si>
  <si>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</si>
  <si>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</si>
  <si>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</si>
  <si>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</si>
  <si>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</si>
  <si>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</si>
  <si>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</si>
  <si>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</si>
  <si>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</si>
  <si>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</si>
  <si>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</si>
  <si>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</si>
  <si>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</si>
  <si>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</si>
  <si>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</si>
  <si>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</si>
  <si>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</si>
  <si>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</si>
  <si>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</si>
  <si>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</si>
  <si>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</si>
  <si>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</si>
  <si>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</si>
  <si>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</si>
  <si>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</si>
  <si>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</si>
  <si>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</si>
  <si>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</si>
  <si>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</si>
  <si>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</si>
  <si>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</si>
  <si>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</si>
  <si>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</si>
  <si>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</si>
  <si>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</si>
  <si>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</si>
  <si>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</si>
  <si>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</si>
  <si>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</si>
  <si>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</si>
  <si>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</si>
  <si>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</si>
  <si>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</si>
  <si>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</si>
  <si>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</si>
  <si>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</si>
  <si>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</si>
  <si>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</si>
  <si>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</si>
  <si>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</si>
  <si>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</si>
  <si>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</si>
  <si>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</si>
  <si>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</si>
  <si>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</si>
  <si>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</si>
  <si>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</si>
  <si>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</si>
  <si>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</si>
  <si>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</si>
  <si>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</si>
  <si>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</si>
  <si>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</si>
  <si>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</si>
  <si>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</si>
  <si>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</si>
  <si>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</si>
  <si>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</si>
  <si>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</si>
  <si>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</si>
  <si>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</si>
  <si>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</si>
  <si>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</si>
  <si>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</si>
  <si>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</si>
  <si>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</si>
  <si>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</si>
  <si>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</si>
  <si>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</si>
  <si>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</si>
  <si>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</si>
  <si>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</si>
  <si>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</si>
  <si>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</si>
  <si>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</si>
  <si>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</si>
  <si>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</si>
  <si>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</si>
  <si>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</si>
  <si>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</si>
  <si>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</si>
  <si>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</si>
  <si>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</si>
  <si>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</si>
  <si>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</si>
  <si>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</si>
  <si>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</si>
  <si>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</si>
  <si>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</si>
  <si>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</si>
  <si>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</si>
  <si>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</si>
  <si>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</si>
  <si>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</si>
  <si>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</si>
  <si>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</si>
  <si>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</si>
  <si>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</si>
  <si>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</si>
  <si>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</si>
  <si>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</si>
  <si>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</si>
  <si>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</si>
  <si>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</si>
  <si>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</si>
  <si>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</si>
  <si>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</si>
  <si>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</si>
  <si>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</si>
  <si>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</si>
  <si>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</si>
  <si>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</si>
  <si>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</si>
  <si>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</si>
  <si>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</si>
  <si>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</si>
  <si>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</si>
  <si>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</si>
  <si>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</si>
  <si>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</si>
  <si>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</si>
  <si>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</si>
  <si>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</si>
  <si>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</si>
  <si>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</si>
  <si>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</si>
  <si>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</si>
  <si>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</si>
  <si>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</si>
  <si>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</si>
  <si>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</si>
  <si>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</si>
  <si>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</si>
  <si>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</si>
  <si>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</si>
  <si>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</si>
  <si>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</si>
  <si>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</si>
  <si>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</si>
  <si>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</si>
  <si>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</si>
  <si>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</si>
  <si>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</si>
  <si>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</si>
  <si>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</si>
  <si>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</si>
  <si>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</si>
  <si>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</si>
  <si>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</si>
  <si>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</si>
  <si>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</si>
  <si>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</si>
  <si>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</si>
  <si>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</si>
  <si>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</si>
  <si>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</si>
  <si>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</si>
  <si>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</si>
  <si>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</si>
  <si>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</si>
  <si>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</si>
  <si>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</si>
  <si>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</si>
  <si>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</si>
  <si>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</si>
  <si>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</si>
  <si>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</si>
  <si>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</si>
  <si>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</si>
  <si>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</si>
  <si>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</si>
  <si>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</si>
  <si>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</si>
  <si>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</si>
  <si>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</si>
  <si>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</si>
  <si>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</si>
  <si>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</si>
  <si>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</si>
  <si>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</si>
  <si>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</si>
  <si>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</si>
  <si>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</si>
  <si>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</si>
  <si>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</si>
  <si>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</si>
  <si>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</si>
  <si>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</si>
  <si>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</si>
  <si>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</si>
  <si>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</si>
  <si>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</si>
  <si>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</si>
  <si>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</si>
  <si>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</si>
  <si>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</si>
  <si>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</si>
  <si>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</si>
  <si>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</si>
  <si>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</si>
  <si>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</si>
  <si>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</si>
  <si>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</si>
  <si>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</si>
  <si>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</si>
  <si>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</si>
  <si>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</si>
  <si>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</si>
  <si>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</si>
  <si>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</si>
  <si>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</si>
  <si>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</si>
  <si>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</si>
  <si>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</si>
  <si>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</si>
  <si>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</si>
  <si>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</si>
  <si>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</si>
  <si>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</si>
  <si>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</si>
  <si>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</si>
  <si>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</si>
  <si>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</si>
  <si>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</si>
  <si>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</si>
  <si>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</si>
  <si>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</si>
  <si>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</si>
  <si>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</si>
  <si>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</si>
  <si>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</si>
  <si>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</si>
  <si>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</si>
  <si>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</si>
  <si>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</si>
  <si>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</si>
  <si>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</si>
  <si>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</si>
  <si>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</si>
  <si>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</si>
  <si>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</si>
  <si>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</si>
  <si>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</si>
  <si>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</si>
  <si>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</si>
  <si>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</si>
  <si>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</si>
  <si>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</si>
  <si>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</si>
  <si>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</si>
  <si>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</si>
  <si>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</si>
  <si>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</si>
  <si>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</si>
  <si>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</si>
  <si>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</si>
  <si>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</si>
  <si>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</si>
  <si>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</si>
  <si>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</si>
  <si>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</si>
  <si>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</si>
  <si>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</si>
  <si>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</si>
  <si>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</si>
  <si>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</si>
  <si>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</si>
  <si>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</si>
  <si>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</si>
  <si>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</si>
  <si>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</si>
  <si>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</si>
  <si>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</si>
  <si>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</si>
  <si>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</si>
  <si>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</si>
  <si>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</si>
  <si>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</si>
  <si>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</si>
  <si>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</si>
  <si>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</si>
  <si>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</si>
  <si>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</si>
  <si>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</si>
  <si>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</si>
  <si>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</si>
  <si>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</si>
  <si>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</si>
  <si>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</si>
  <si>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</si>
  <si>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</si>
  <si>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</si>
  <si>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</si>
  <si>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</si>
  <si>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</si>
  <si>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</si>
  <si>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</si>
  <si>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</si>
  <si>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</si>
  <si>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</si>
  <si>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</si>
  <si>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</si>
  <si>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</si>
  <si>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</si>
  <si>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</si>
  <si>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</si>
  <si>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</si>
  <si>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</si>
  <si>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</si>
  <si>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</si>
  <si>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</si>
  <si>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</si>
  <si>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</si>
  <si>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</si>
  <si>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</si>
  <si>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</si>
  <si>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</si>
  <si>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</si>
  <si>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</si>
  <si>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</si>
  <si>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</si>
  <si>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</si>
  <si>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</si>
  <si>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</si>
  <si>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</si>
  <si>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</si>
  <si>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</si>
  <si>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</si>
  <si>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</si>
  <si>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</si>
  <si>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</si>
  <si>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</si>
  <si>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</si>
  <si>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</si>
  <si>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</si>
  <si>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</si>
  <si>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</si>
  <si>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</si>
  <si>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</si>
  <si>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</si>
  <si>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</si>
  <si>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</si>
  <si>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</si>
  <si>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</si>
  <si>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</si>
  <si>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</si>
  <si>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</si>
  <si>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</si>
  <si>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</si>
  <si>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</si>
  <si>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</si>
  <si>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</si>
  <si>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</si>
  <si>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</si>
  <si>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</si>
  <si>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</si>
  <si>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</si>
  <si>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</si>
  <si>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</si>
  <si>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</si>
  <si>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</si>
  <si>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</si>
  <si>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</si>
  <si>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</si>
  <si>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</si>
  <si>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</si>
  <si>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</si>
  <si>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</si>
  <si>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</si>
  <si>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</si>
  <si>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</si>
  <si>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</si>
  <si>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</si>
  <si>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</si>
  <si>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</si>
  <si>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</si>
  <si>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</si>
  <si>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</si>
  <si>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</si>
  <si>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</si>
  <si>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</si>
  <si>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</si>
  <si>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</si>
  <si>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</si>
  <si>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</si>
  <si>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</si>
  <si>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</si>
  <si>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</si>
  <si>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</si>
  <si>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</si>
  <si>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</si>
  <si>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</si>
  <si>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</si>
  <si>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</si>
  <si>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</si>
  <si>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</si>
  <si>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</si>
  <si>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</si>
  <si>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</si>
  <si>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</si>
  <si>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</si>
  <si>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</si>
  <si>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</si>
  <si>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</si>
  <si>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</si>
  <si>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</si>
  <si>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</si>
  <si>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</si>
  <si>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</si>
  <si>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</si>
  <si>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</si>
  <si>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</si>
  <si>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</si>
  <si>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</si>
  <si>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</si>
  <si>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</si>
  <si>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</si>
  <si>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</si>
  <si>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</si>
  <si>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</si>
  <si>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</si>
  <si>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</si>
  <si>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</si>
  <si>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</si>
  <si>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</si>
  <si>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</si>
  <si>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</si>
  <si>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</si>
  <si>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</si>
  <si>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</si>
  <si>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</si>
  <si>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</si>
  <si>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</si>
  <si>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</si>
  <si>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</si>
  <si>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</si>
  <si>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</si>
  <si>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</si>
  <si>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</si>
  <si>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</si>
  <si>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</si>
  <si>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</si>
  <si>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</si>
  <si>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</si>
  <si>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</si>
  <si>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</si>
  <si>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</si>
  <si>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</si>
  <si>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</si>
  <si>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</si>
  <si>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</si>
  <si>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</si>
  <si>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</si>
  <si>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</si>
  <si>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</si>
  <si>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</si>
  <si>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</si>
  <si>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</si>
  <si>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</si>
  <si>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</si>
  <si>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</si>
  <si>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</si>
  <si>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</si>
  <si>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</si>
  <si>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</si>
  <si>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</si>
  <si>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</si>
  <si>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</si>
  <si>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</si>
  <si>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</si>
  <si>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</si>
  <si>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</si>
  <si>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</si>
  <si>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</si>
  <si>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</si>
  <si>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</si>
  <si>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</si>
  <si>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</si>
  <si>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</si>
  <si>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</si>
  <si>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</si>
  <si>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</si>
  <si>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</si>
  <si>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</si>
  <si>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</si>
  <si>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</si>
  <si>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</si>
  <si>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</si>
  <si>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</si>
  <si>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</si>
  <si>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</si>
  <si>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</si>
  <si>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</si>
  <si>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</si>
  <si>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</si>
  <si>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</si>
  <si>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</si>
  <si>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</si>
  <si>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</si>
  <si>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</si>
  <si>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</si>
  <si>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</si>
  <si>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</si>
  <si>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</si>
  <si>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</si>
  <si>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</si>
  <si>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</si>
  <si>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</si>
  <si>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</si>
  <si>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</si>
  <si>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</si>
  <si>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</si>
  <si>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</si>
  <si>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</si>
  <si>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</si>
  <si>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</si>
  <si>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</si>
  <si>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</si>
  <si>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</si>
  <si>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</si>
  <si>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</si>
  <si>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</si>
  <si>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</si>
  <si>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</si>
  <si>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</si>
  <si>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</si>
  <si>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</si>
  <si>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</si>
  <si>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</si>
  <si>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</si>
  <si>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</si>
  <si>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</si>
  <si>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</si>
  <si>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</si>
  <si>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</si>
  <si>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</si>
  <si>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</si>
  <si>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</si>
  <si>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</si>
  <si>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</si>
  <si>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</si>
  <si>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</si>
  <si>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</si>
  <si>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</si>
  <si>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</si>
  <si>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</si>
  <si>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</si>
  <si>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</si>
  <si>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</si>
  <si>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</si>
  <si>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</si>
  <si>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</si>
  <si>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</si>
  <si>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</si>
  <si>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</si>
  <si>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</si>
  <si>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</si>
  <si>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</si>
  <si>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</si>
  <si>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</si>
  <si>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</si>
  <si>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</si>
  <si>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</si>
  <si>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</si>
  <si>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</si>
  <si>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</si>
  <si>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</si>
  <si>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</si>
  <si>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</si>
  <si>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</si>
  <si>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</si>
  <si>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</si>
  <si>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</si>
  <si>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</si>
  <si>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</si>
  <si>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</si>
  <si>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</si>
  <si>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</si>
  <si>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</si>
  <si>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</si>
  <si>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</si>
  <si>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</si>
  <si>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</si>
  <si>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</si>
  <si>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</si>
  <si>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</si>
  <si>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</si>
  <si>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</si>
  <si>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</si>
  <si>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</si>
  <si>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</si>
  <si>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</si>
  <si>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</si>
  <si>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</si>
  <si>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</si>
  <si>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</si>
  <si>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</si>
  <si>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</si>
  <si>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</si>
  <si>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</si>
  <si>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</si>
  <si>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</si>
  <si>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</si>
  <si>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</si>
  <si>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</si>
  <si>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</si>
  <si>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</si>
  <si>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</si>
  <si>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</si>
  <si>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</si>
  <si>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</si>
  <si>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</si>
  <si>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</si>
  <si>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</si>
  <si>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</si>
  <si>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</si>
  <si>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</si>
  <si>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</si>
  <si>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</si>
  <si>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</si>
  <si>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</si>
  <si>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</si>
  <si>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</si>
  <si>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</si>
  <si>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</si>
  <si>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</si>
  <si>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</si>
  <si>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</si>
  <si>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</si>
  <si>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</si>
  <si>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</si>
  <si>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</si>
  <si>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</si>
  <si>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</si>
  <si>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</si>
  <si>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</si>
  <si>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</si>
  <si>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</si>
  <si>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</si>
  <si>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</si>
  <si>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</si>
  <si>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</si>
  <si>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</si>
  <si>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</si>
  <si>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</si>
  <si>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</si>
  <si>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</si>
  <si>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</si>
  <si>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</si>
  <si>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</si>
  <si>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</si>
  <si>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</si>
  <si>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</si>
  <si>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</si>
  <si>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</si>
  <si>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</si>
  <si>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</si>
  <si>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</si>
  <si>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</si>
  <si>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</si>
  <si>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</si>
  <si>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</si>
  <si>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</si>
  <si>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</si>
  <si>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</si>
  <si>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</si>
  <si>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</si>
  <si>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</si>
  <si>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</si>
  <si>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</si>
  <si>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</si>
  <si>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</si>
  <si>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</si>
  <si>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</si>
  <si>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</si>
  <si>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</si>
  <si>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</si>
  <si>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CARRERA 7B No 40 45 barranquilla</t>
  </si>
  <si>
    <t>fun.social.pais@hotmail.com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</si>
</sst>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 zoomScale="46" zoomScaleNormal="46"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2" t="s">
        <v>163</v>
      </c>
      <c r="I15" s="32" t="s">
        <v>2624</v>
      </c>
      <c r="J15" s="107"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900658479</v>
      </c>
      <c r="C20" s="5"/>
      <c r="D20" s="72"/>
      <c r="E20" s="5"/>
      <c r="F20" s="5"/>
      <c r="G20" s="5"/>
      <c r="H20" s="241"/>
      <c r="I20" s="145" t="s">
        <v>163</v>
      </c>
      <c r="J20" s="146" t="s">
        <v>172</v>
      </c>
      <c r="K20" s="147">
        <v>2977814763</v>
      </c>
      <c r="L20" s="148"/>
      <c r="M20" s="148">
        <v>44561</v>
      </c>
      <c r="N20" s="133">
        <f>+(M20-L20)/30</f>
        <v>1485.3666666666666</v>
      </c>
      <c r="O20" s="136"/>
      <c r="U20" s="132"/>
      <c r="V20" s="104">
        <f ca="1">NOW()</f>
        <v>44192.63903298611</v>
      </c>
      <c r="W20" s="104">
        <f ca="1">NOW()</f>
        <v>44192.63903298611</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25">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SOCIAL TRABAJO POR MI PAÍS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21" t="s">
        <v>2678</v>
      </c>
      <c r="C48" s="111" t="s">
        <v>31</v>
      </c>
      <c r="D48" s="120" t="s">
        <v>2679</v>
      </c>
      <c r="E48" s="173">
        <v>42037</v>
      </c>
      <c r="F48" s="173">
        <v>42340</v>
      </c>
      <c r="G48" s="156">
        <f>IF(AND(E48&lt;&gt;"",F48&lt;&gt;""),((F48-E48)/30),"")</f>
        <v>10.1</v>
      </c>
      <c r="H48" s="121" t="s">
        <v>2683</v>
      </c>
      <c r="I48" s="120" t="s">
        <v>163</v>
      </c>
      <c r="J48" s="120" t="s">
        <v>182</v>
      </c>
      <c r="K48" s="122">
        <v>13000000</v>
      </c>
      <c r="L48" s="114" t="s">
        <v>1148</v>
      </c>
      <c r="M48" s="116">
        <v>1</v>
      </c>
      <c r="N48" s="114" t="s">
        <v>27</v>
      </c>
      <c r="O48" s="114" t="s">
        <v>26</v>
      </c>
      <c r="P48" s="77"/>
    </row>
    <row r="49" spans="1:16" s="6" customFormat="1" ht="24.75" customHeight="1" x14ac:dyDescent="0.25">
      <c r="A49" s="141">
        <v>2</v>
      </c>
      <c r="B49" s="121" t="s">
        <v>2678</v>
      </c>
      <c r="C49" s="111" t="s">
        <v>31</v>
      </c>
      <c r="D49" s="120" t="s">
        <v>2680</v>
      </c>
      <c r="E49" s="173">
        <v>42401</v>
      </c>
      <c r="F49" s="173">
        <v>42705</v>
      </c>
      <c r="G49" s="156">
        <f t="shared" ref="G49:G50" si="2">IF(AND(E49&lt;&gt;"",F49&lt;&gt;""),((F49-E49)/30),"")</f>
        <v>10.133333333333333</v>
      </c>
      <c r="H49" s="121" t="s">
        <v>2683</v>
      </c>
      <c r="I49" s="120" t="s">
        <v>163</v>
      </c>
      <c r="J49" s="120" t="s">
        <v>182</v>
      </c>
      <c r="K49" s="122">
        <v>15000000</v>
      </c>
      <c r="L49" s="123" t="s">
        <v>1148</v>
      </c>
      <c r="M49" s="116">
        <v>1</v>
      </c>
      <c r="N49" s="123" t="s">
        <v>27</v>
      </c>
      <c r="O49" s="123" t="s">
        <v>26</v>
      </c>
      <c r="P49" s="77"/>
    </row>
    <row r="50" spans="1:16" s="6" customFormat="1" ht="24.75" customHeight="1" x14ac:dyDescent="0.25">
      <c r="A50" s="141">
        <v>3</v>
      </c>
      <c r="B50" s="121" t="s">
        <v>2678</v>
      </c>
      <c r="C50" s="123" t="s">
        <v>31</v>
      </c>
      <c r="D50" s="120" t="s">
        <v>2681</v>
      </c>
      <c r="E50" s="173">
        <v>42767</v>
      </c>
      <c r="F50" s="173">
        <v>43070</v>
      </c>
      <c r="G50" s="156">
        <f t="shared" si="2"/>
        <v>10.1</v>
      </c>
      <c r="H50" s="121" t="s">
        <v>2683</v>
      </c>
      <c r="I50" s="120" t="s">
        <v>163</v>
      </c>
      <c r="J50" s="120" t="s">
        <v>182</v>
      </c>
      <c r="K50" s="122">
        <v>17000000</v>
      </c>
      <c r="L50" s="123" t="s">
        <v>1148</v>
      </c>
      <c r="M50" s="116">
        <v>1</v>
      </c>
      <c r="N50" s="123" t="s">
        <v>27</v>
      </c>
      <c r="O50" s="123" t="s">
        <v>26</v>
      </c>
      <c r="P50" s="77"/>
    </row>
    <row r="51" spans="1:16" s="6" customFormat="1" ht="24.75" customHeight="1" outlineLevel="1" x14ac:dyDescent="0.25">
      <c r="A51" s="141">
        <v>4</v>
      </c>
      <c r="B51" s="121" t="s">
        <v>2678</v>
      </c>
      <c r="C51" s="123" t="s">
        <v>31</v>
      </c>
      <c r="D51" s="120" t="s">
        <v>2682</v>
      </c>
      <c r="E51" s="173">
        <v>43132</v>
      </c>
      <c r="F51" s="173">
        <v>43437</v>
      </c>
      <c r="G51" s="156">
        <f t="shared" ref="G51:G107" si="3">IF(AND(E51&lt;&gt;"",F51&lt;&gt;""),((F51-E51)/30),"")</f>
        <v>10.166666666666666</v>
      </c>
      <c r="H51" s="121" t="s">
        <v>2683</v>
      </c>
      <c r="I51" s="120" t="s">
        <v>163</v>
      </c>
      <c r="J51" s="120" t="s">
        <v>182</v>
      </c>
      <c r="K51" s="122">
        <v>19000000</v>
      </c>
      <c r="L51" s="123" t="s">
        <v>1148</v>
      </c>
      <c r="M51" s="116">
        <v>1</v>
      </c>
      <c r="N51" s="123" t="s">
        <v>27</v>
      </c>
      <c r="O51" s="123" t="s">
        <v>26</v>
      </c>
      <c r="P51" s="77"/>
    </row>
    <row r="52" spans="1:16" s="7" customFormat="1" ht="24.75" customHeight="1" outlineLevel="1" x14ac:dyDescent="0.25">
      <c r="A52" s="142">
        <v>5</v>
      </c>
      <c r="B52" s="110"/>
      <c r="C52" s="111"/>
      <c r="D52" s="109"/>
      <c r="E52" s="143"/>
      <c r="F52" s="143"/>
      <c r="G52" s="156" t="str">
        <f t="shared" si="3"/>
        <v/>
      </c>
      <c r="H52" s="118"/>
      <c r="I52" s="112"/>
      <c r="J52" s="112"/>
      <c r="K52" s="115"/>
      <c r="L52" s="114"/>
      <c r="M52" s="116"/>
      <c r="N52" s="114"/>
      <c r="O52" s="114"/>
      <c r="P52" s="78"/>
    </row>
    <row r="53" spans="1:16" s="7" customFormat="1" ht="24.75" customHeight="1" outlineLevel="1" x14ac:dyDescent="0.25">
      <c r="A53" s="142">
        <v>6</v>
      </c>
      <c r="B53" s="110"/>
      <c r="C53" s="111"/>
      <c r="D53" s="109"/>
      <c r="E53" s="143"/>
      <c r="F53" s="143"/>
      <c r="G53" s="156" t="str">
        <f t="shared" si="3"/>
        <v/>
      </c>
      <c r="H53" s="118"/>
      <c r="I53" s="112"/>
      <c r="J53" s="112"/>
      <c r="K53" s="115"/>
      <c r="L53" s="114"/>
      <c r="M53" s="116"/>
      <c r="N53" s="114"/>
      <c r="O53" s="114"/>
      <c r="P53" s="78"/>
    </row>
    <row r="54" spans="1:16" s="7" customFormat="1" ht="24.75" customHeight="1" outlineLevel="1" x14ac:dyDescent="0.25">
      <c r="A54" s="142">
        <v>7</v>
      </c>
      <c r="B54" s="110"/>
      <c r="C54" s="111"/>
      <c r="D54" s="109"/>
      <c r="E54" s="143"/>
      <c r="F54" s="143"/>
      <c r="G54" s="156" t="str">
        <f t="shared" si="3"/>
        <v/>
      </c>
      <c r="H54" s="113"/>
      <c r="I54" s="112"/>
      <c r="J54" s="112"/>
      <c r="K54" s="117"/>
      <c r="L54" s="114"/>
      <c r="M54" s="116"/>
      <c r="N54" s="114"/>
      <c r="O54" s="114"/>
      <c r="P54" s="78"/>
    </row>
    <row r="55" spans="1:16" s="7" customFormat="1" ht="24.75" customHeight="1" outlineLevel="1" x14ac:dyDescent="0.25">
      <c r="A55" s="142">
        <v>8</v>
      </c>
      <c r="B55" s="110"/>
      <c r="C55" s="111"/>
      <c r="D55" s="109"/>
      <c r="E55" s="143"/>
      <c r="F55" s="143"/>
      <c r="G55" s="156" t="str">
        <f t="shared" si="3"/>
        <v/>
      </c>
      <c r="H55" s="113"/>
      <c r="I55" s="112"/>
      <c r="J55" s="112"/>
      <c r="K55" s="117"/>
      <c r="L55" s="114"/>
      <c r="M55" s="116"/>
      <c r="N55" s="114"/>
      <c r="O55" s="114"/>
      <c r="P55" s="78"/>
    </row>
    <row r="56" spans="1:16" s="7" customFormat="1" ht="24.75" customHeight="1" outlineLevel="1" x14ac:dyDescent="0.25">
      <c r="A56" s="142">
        <v>9</v>
      </c>
      <c r="B56" s="110"/>
      <c r="C56" s="111"/>
      <c r="D56" s="109"/>
      <c r="E56" s="143"/>
      <c r="F56" s="143"/>
      <c r="G56" s="156"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6"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6"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6"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6"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6"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6"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6"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6"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6"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6"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6"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6"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6"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6"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6"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6"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6"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6"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99" t="str">
        <f>+IF(AND(K114&gt;0,O114="Ejecución"),(K114/877802)*Tabla28[[#This Row],[% participación]],IF(AND(K114&gt;0,O114&lt;&gt;"Ejecución"),"-",""))</f>
        <v/>
      </c>
      <c r="M114" s="123"/>
      <c r="N114" s="169" t="str">
        <f>+IF(M118="No",1,IF(M118="Si","Ingrese %",""))</f>
        <v/>
      </c>
      <c r="O114" s="158" t="s">
        <v>1150</v>
      </c>
      <c r="P114" s="77"/>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x14ac:dyDescent="0.25">
      <c r="A116" s="141">
        <v>3</v>
      </c>
      <c r="B116" s="157" t="s">
        <v>2664</v>
      </c>
      <c r="C116" s="159" t="s">
        <v>31</v>
      </c>
      <c r="D116" s="63"/>
      <c r="E116" s="143"/>
      <c r="F116" s="143"/>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2664</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2668</v>
      </c>
      <c r="C179" s="189"/>
      <c r="D179" s="189"/>
      <c r="E179" s="167">
        <v>0.02</v>
      </c>
      <c r="F179" s="166">
        <v>0.01</v>
      </c>
      <c r="G179" s="161">
        <f>IF(F179&gt;0,SUM(E179+F179),"")</f>
        <v>0.03</v>
      </c>
      <c r="H179" s="5"/>
      <c r="I179" s="189" t="s">
        <v>2670</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2">
        <f>+SUM(G179:G182)</f>
        <v>0.03</v>
      </c>
      <c r="D185" s="90" t="s">
        <v>2628</v>
      </c>
      <c r="E185" s="93">
        <f>+(C185*SUM(K20:K35))</f>
        <v>89334442.890000001</v>
      </c>
      <c r="F185" s="91"/>
      <c r="G185" s="92"/>
      <c r="H185" s="87"/>
      <c r="I185" s="89" t="s">
        <v>2627</v>
      </c>
      <c r="J185" s="162">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4"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5">
        <v>42342</v>
      </c>
      <c r="D193" s="5"/>
      <c r="E193" s="124">
        <v>2029</v>
      </c>
      <c r="F193" s="5"/>
      <c r="G193" s="5"/>
      <c r="H193" s="124" t="s">
        <v>2684</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c r="D211" s="21"/>
      <c r="G211" s="27" t="s">
        <v>2620</v>
      </c>
      <c r="H211" s="174" t="s">
        <v>2685</v>
      </c>
      <c r="J211" s="27" t="s">
        <v>2622</v>
      </c>
      <c r="K211" s="174" t="s">
        <v>2685</v>
      </c>
      <c r="L211" s="21"/>
      <c r="M211" s="21"/>
      <c r="N211" s="21"/>
      <c r="O211" s="8"/>
    </row>
    <row r="212" spans="1:15" x14ac:dyDescent="0.25">
      <c r="A212" s="9"/>
      <c r="B212" s="27" t="s">
        <v>2619</v>
      </c>
      <c r="C212" s="124" t="s">
        <v>2684</v>
      </c>
      <c r="D212" s="21"/>
      <c r="G212" s="27" t="s">
        <v>2621</v>
      </c>
      <c r="H212" s="174">
        <v>3017740050</v>
      </c>
      <c r="J212" s="27" t="s">
        <v>2623</v>
      </c>
      <c r="K212" s="124"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2020-12-27T20:23:36Z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