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BDO FUMPEIJEMI\ATLANTI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<sst xmlns="http://schemas.openxmlformats.org/spreadsheetml/2006/main" count="3061" uniqueCount="2692">
  <si>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</si>
  <si>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</si>
  <si>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</si>
  <si>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</si>
  <si>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</si>
  <si>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</si>
  <si>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</si>
  <si>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</si>
  <si>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</si>
  <si>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</si>
  <si>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</si>
  <si>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</si>
  <si>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</si>
  <si>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</si>
  <si>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</si>
  <si>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</si>
  <si>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</si>
  <si>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</si>
  <si>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</si>
  <si>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</si>
  <si>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</si>
  <si>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</si>
  <si>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</si>
  <si>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</si>
  <si>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</si>
  <si>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</si>
  <si>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</si>
  <si>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</si>
  <si>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</si>
  <si>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</si>
  <si>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</si>
  <si>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</si>
  <si>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</si>
  <si>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</si>
  <si>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</si>
  <si>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</si>
  <si>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</si>
  <si>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</si>
  <si>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</si>
  <si>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</si>
  <si>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</si>
  <si>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</si>
  <si>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</si>
  <si>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</si>
  <si>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</si>
  <si>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</si>
  <si>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</si>
  <si>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</si>
  <si>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</si>
  <si>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</si>
  <si>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</si>
  <si>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</si>
  <si>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</si>
  <si>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</si>
  <si>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</si>
  <si>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</si>
  <si>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</si>
  <si>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</si>
  <si>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</si>
  <si>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</si>
  <si>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</si>
  <si>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</si>
  <si>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</si>
  <si>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</si>
  <si>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</si>
  <si>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</si>
  <si>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</si>
  <si>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</si>
  <si>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</si>
  <si>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</si>
  <si>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</si>
  <si>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</si>
  <si>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</si>
  <si>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</si>
  <si>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</si>
  <si>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</si>
  <si>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</si>
  <si>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</si>
  <si>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</si>
  <si>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</si>
  <si>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</si>
  <si>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</si>
  <si>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</si>
  <si>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</si>
  <si>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</si>
  <si>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</si>
  <si>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</si>
  <si>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</si>
  <si>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</si>
  <si>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</si>
  <si>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</si>
  <si>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</si>
  <si>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</si>
  <si>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</si>
  <si>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</si>
  <si>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</si>
  <si>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</si>
  <si>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</si>
  <si>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</si>
  <si>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</si>
  <si>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</si>
  <si>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</si>
  <si>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</si>
  <si>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</si>
  <si>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</si>
  <si>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</si>
  <si>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</si>
  <si>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</si>
  <si>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</si>
  <si>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</si>
  <si>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</si>
  <si>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</si>
  <si>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</si>
  <si>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</si>
  <si>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</si>
  <si>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</si>
  <si>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</si>
  <si>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</si>
  <si>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</si>
  <si>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</si>
  <si>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</si>
  <si>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</si>
  <si>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</si>
  <si>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</si>
  <si>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</si>
  <si>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</si>
  <si>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</si>
  <si>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</si>
  <si>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</si>
  <si>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</si>
  <si>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</si>
  <si>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</si>
  <si>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</si>
  <si>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</si>
  <si>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</si>
  <si>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</si>
  <si>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</si>
  <si>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</si>
  <si>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</si>
  <si>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</si>
  <si>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</si>
  <si>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</si>
  <si>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</si>
  <si>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</si>
  <si>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</si>
  <si>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</si>
  <si>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</si>
  <si>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</si>
  <si>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</si>
  <si>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</si>
  <si>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</si>
  <si>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</si>
  <si>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</si>
  <si>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</si>
  <si>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</si>
  <si>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</si>
  <si>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</si>
  <si>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</si>
  <si>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</si>
  <si>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</si>
  <si>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</si>
  <si>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</si>
  <si>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</si>
  <si>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</si>
  <si>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</si>
  <si>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</si>
  <si>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</si>
  <si>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</si>
  <si>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</si>
  <si>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</si>
  <si>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</si>
  <si>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</si>
  <si>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</si>
  <si>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</si>
  <si>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</si>
  <si>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</si>
  <si>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</si>
  <si>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</si>
  <si>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</si>
  <si>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</si>
  <si>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</si>
  <si>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</si>
  <si>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</si>
  <si>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</si>
  <si>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</si>
  <si>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</si>
  <si>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</si>
  <si>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</si>
  <si>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</si>
  <si>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</si>
  <si>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</si>
  <si>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</si>
  <si>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</si>
  <si>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</si>
  <si>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</si>
  <si>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</si>
  <si>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</si>
  <si>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</si>
  <si>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</si>
  <si>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</si>
  <si>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</si>
  <si>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</si>
  <si>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</si>
  <si>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</si>
  <si>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</si>
  <si>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</si>
  <si>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</si>
  <si>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</si>
  <si>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</si>
  <si>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</si>
  <si>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</si>
  <si>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</si>
  <si>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</si>
  <si>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</si>
  <si>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</si>
  <si>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</si>
  <si>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</si>
  <si>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</si>
  <si>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</si>
  <si>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</si>
  <si>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</si>
  <si>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</si>
  <si>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</si>
  <si>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</si>
  <si>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</si>
  <si>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</si>
  <si>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</si>
  <si>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</si>
  <si>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</si>
  <si>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</si>
  <si>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</si>
  <si>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</si>
  <si>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</si>
  <si>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</si>
  <si>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</si>
  <si>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</si>
  <si>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</si>
  <si>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</si>
  <si>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</si>
  <si>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</si>
  <si>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</si>
  <si>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</si>
  <si>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</si>
  <si>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</si>
  <si>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</si>
  <si>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</si>
  <si>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</si>
  <si>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</si>
  <si>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</si>
  <si>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</si>
  <si>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</si>
  <si>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</si>
  <si>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</si>
  <si>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</si>
  <si>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</si>
  <si>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</si>
  <si>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</si>
  <si>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</si>
  <si>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</si>
  <si>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</si>
  <si>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</si>
  <si>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</si>
  <si>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</si>
  <si>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</si>
  <si>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</si>
  <si>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</si>
  <si>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</si>
  <si>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</si>
  <si>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</si>
  <si>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</si>
  <si>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</si>
  <si>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</si>
  <si>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</si>
  <si>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</si>
  <si>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</si>
  <si>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</si>
  <si>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</si>
  <si>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</si>
  <si>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</si>
  <si>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</si>
  <si>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</si>
  <si>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</si>
  <si>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</si>
  <si>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</si>
  <si>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</si>
  <si>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</si>
  <si>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</si>
  <si>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</si>
  <si>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</si>
  <si>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</si>
  <si>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</si>
  <si>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</si>
  <si>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</si>
  <si>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</si>
  <si>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</si>
  <si>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</si>
  <si>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</si>
  <si>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</si>
  <si>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</si>
  <si>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</si>
  <si>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</si>
  <si>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</si>
  <si>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</si>
  <si>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</si>
  <si>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</si>
  <si>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</si>
  <si>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</si>
  <si>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</si>
  <si>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</si>
  <si>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</si>
  <si>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</si>
  <si>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</si>
  <si>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</si>
  <si>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</si>
  <si>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</si>
  <si>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</si>
  <si>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</si>
  <si>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</si>
  <si>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</si>
  <si>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</si>
  <si>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</si>
  <si>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</si>
  <si>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</si>
  <si>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</si>
  <si>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</si>
  <si>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</si>
  <si>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</si>
  <si>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</si>
  <si>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</si>
  <si>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</si>
  <si>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</si>
  <si>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</si>
  <si>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</si>
  <si>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</si>
  <si>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</si>
  <si>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</si>
  <si>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</si>
  <si>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</si>
  <si>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</si>
  <si>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</si>
  <si>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</si>
  <si>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</si>
  <si>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</si>
  <si>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</si>
  <si>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</si>
  <si>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</si>
  <si>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</si>
  <si>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</si>
  <si>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</si>
  <si>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</si>
  <si>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</si>
  <si>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</si>
  <si>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</si>
  <si>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</si>
  <si>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</si>
  <si>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</si>
  <si>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</si>
  <si>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</si>
  <si>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</si>
  <si>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</si>
  <si>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</si>
  <si>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</si>
  <si>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</si>
  <si>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</si>
  <si>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</si>
  <si>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</si>
  <si>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</si>
  <si>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</si>
  <si>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</si>
  <si>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</si>
  <si>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</si>
  <si>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</si>
  <si>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</si>
  <si>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</si>
  <si>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</si>
  <si>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</si>
  <si>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</si>
  <si>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</si>
  <si>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</si>
  <si>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</si>
  <si>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</si>
  <si>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</si>
  <si>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</si>
  <si>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</si>
  <si>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</si>
  <si>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</si>
  <si>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</si>
  <si>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</si>
  <si>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</si>
  <si>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</si>
  <si>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</si>
  <si>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</si>
  <si>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</si>
  <si>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</si>
  <si>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</si>
  <si>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</si>
  <si>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</si>
  <si>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</si>
  <si>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</si>
  <si>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</si>
  <si>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</si>
  <si>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</si>
  <si>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</si>
  <si>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</si>
  <si>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</si>
  <si>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</si>
  <si>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</si>
  <si>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</si>
  <si>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</si>
  <si>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</si>
  <si>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</si>
  <si>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</si>
  <si>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</si>
  <si>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</si>
  <si>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</si>
  <si>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</si>
  <si>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</si>
  <si>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</si>
  <si>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</si>
  <si>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</si>
  <si>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</si>
  <si>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</si>
  <si>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</si>
  <si>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</si>
  <si>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</si>
  <si>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</si>
  <si>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</si>
  <si>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</si>
  <si>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</si>
  <si>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</si>
  <si>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</si>
  <si>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</si>
  <si>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</si>
  <si>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</si>
  <si>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</si>
  <si>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</si>
  <si>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</si>
  <si>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</si>
  <si>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</si>
  <si>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</si>
  <si>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</si>
  <si>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</si>
  <si>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</si>
  <si>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</si>
  <si>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</si>
  <si>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</si>
  <si>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</si>
  <si>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</si>
  <si>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</si>
  <si>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</si>
  <si>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</si>
  <si>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</si>
  <si>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</si>
  <si>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</si>
  <si>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</si>
  <si>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</si>
  <si>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</si>
  <si>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</si>
  <si>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</si>
  <si>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</si>
  <si>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</si>
  <si>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</si>
  <si>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</si>
  <si>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</si>
  <si>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</si>
  <si>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</si>
  <si>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</si>
  <si>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</si>
  <si>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</si>
  <si>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</si>
  <si>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</si>
  <si>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</si>
  <si>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</si>
  <si>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</si>
  <si>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</si>
  <si>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</si>
  <si>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</si>
  <si>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</si>
  <si>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</si>
  <si>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</si>
  <si>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</si>
  <si>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</si>
  <si>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</si>
  <si>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</si>
  <si>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</si>
  <si>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</si>
  <si>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</si>
  <si>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</si>
  <si>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</si>
  <si>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</si>
  <si>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</si>
  <si>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</si>
  <si>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</si>
  <si>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</si>
  <si>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</si>
  <si>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</si>
  <si>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</si>
  <si>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</si>
  <si>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</si>
  <si>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</si>
  <si>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</si>
  <si>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</si>
  <si>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</si>
  <si>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</si>
  <si>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</si>
  <si>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</si>
  <si>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</si>
  <si>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</si>
  <si>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</si>
  <si>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</si>
  <si>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</si>
  <si>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</si>
  <si>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</si>
  <si>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</si>
  <si>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</si>
  <si>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</si>
  <si>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</si>
  <si>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</si>
  <si>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</si>
  <si>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</si>
  <si>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</si>
  <si>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</si>
  <si>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</si>
  <si>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</si>
  <si>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</si>
  <si>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</si>
  <si>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</si>
  <si>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</si>
  <si>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</si>
  <si>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</si>
  <si>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</si>
  <si>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</si>
  <si>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</si>
  <si>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</si>
  <si>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</si>
  <si>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</si>
  <si>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</si>
  <si>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</si>
  <si>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</si>
  <si>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</si>
  <si>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</si>
  <si>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</si>
  <si>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</si>
  <si>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</si>
  <si>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</si>
  <si>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</si>
  <si>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</si>
  <si>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</si>
  <si>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</si>
  <si>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</si>
  <si>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</si>
  <si>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</si>
  <si>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</si>
  <si>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</si>
  <si>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</si>
  <si>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</si>
  <si>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</si>
  <si>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</si>
  <si>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</si>
  <si>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</si>
  <si>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</si>
  <si>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</si>
  <si>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</si>
  <si>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</si>
  <si>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</si>
  <si>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</si>
  <si>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</si>
  <si>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</si>
  <si>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</si>
  <si>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</si>
  <si>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</si>
  <si>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</si>
  <si>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</si>
  <si>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</si>
  <si>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</si>
  <si>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</si>
  <si>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</si>
  <si>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</si>
  <si>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</si>
  <si>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</si>
  <si>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</si>
  <si>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</si>
  <si>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</si>
  <si>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</si>
  <si>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</si>
  <si>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</si>
  <si>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</si>
  <si>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</si>
  <si>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</si>
  <si>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</si>
  <si>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</si>
  <si>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</si>
  <si>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</si>
  <si>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</si>
  <si>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</si>
  <si>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</si>
  <si>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</si>
  <si>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</si>
  <si>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</si>
  <si>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</si>
  <si>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</si>
  <si>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</si>
  <si>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</si>
  <si>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</si>
  <si>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</si>
  <si>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</si>
  <si>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</si>
  <si>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</si>
  <si>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</si>
  <si>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</si>
  <si>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</si>
  <si>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</si>
  <si>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</si>
  <si>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</si>
  <si>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</si>
  <si>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</si>
  <si>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</si>
  <si>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</si>
  <si>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</si>
  <si>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</si>
  <si>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</si>
  <si>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</si>
  <si>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</si>
  <si>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</si>
  <si>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</si>
  <si>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</si>
  <si>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</si>
  <si>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</si>
  <si>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</si>
  <si>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</si>
  <si>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</si>
  <si>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</si>
  <si>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</si>
  <si>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</si>
  <si>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</si>
  <si>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</si>
  <si>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</si>
  <si>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</si>
  <si>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</si>
  <si>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</si>
  <si>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</si>
  <si>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</si>
  <si>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</si>
  <si>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</si>
  <si>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</si>
  <si>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</si>
  <si>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</si>
  <si>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</si>
  <si>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</si>
  <si>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</si>
  <si>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</si>
  <si>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</si>
  <si>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</si>
  <si>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</si>
  <si>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</si>
  <si>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</si>
  <si>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</si>
  <si>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</si>
  <si>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</si>
  <si>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</si>
  <si>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</si>
  <si>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</si>
  <si>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</si>
  <si>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</si>
  <si>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</si>
  <si>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</si>
  <si>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</si>
  <si>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</si>
  <si>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</si>
  <si>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</si>
  <si>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</si>
  <si>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</si>
  <si>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</si>
  <si>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</si>
  <si>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</si>
  <si>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</si>
  <si>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</si>
  <si>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</si>
  <si>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</si>
  <si>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</si>
  <si>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</si>
  <si>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</si>
  <si>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</si>
  <si>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</si>
  <si>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</si>
  <si>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</si>
  <si>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</si>
  <si>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</si>
  <si>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</si>
  <si>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</si>
  <si>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</si>
  <si>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</si>
  <si>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</si>
  <si>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</si>
  <si>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</si>
  <si>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</si>
  <si>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</si>
  <si>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</si>
  <si>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</si>
  <si>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</si>
  <si>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</si>
  <si>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</si>
  <si>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</si>
  <si>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</si>
  <si>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</si>
  <si>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</si>
  <si>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</si>
  <si>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</si>
  <si>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</si>
  <si>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</si>
  <si>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</si>
  <si>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</si>
  <si>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</si>
  <si>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</si>
  <si>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</si>
  <si>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</si>
  <si>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</si>
  <si>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</si>
  <si>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</si>
  <si>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</si>
  <si>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</si>
  <si>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</si>
  <si>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</si>
  <si>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</si>
  <si>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</si>
  <si>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</si>
  <si>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</si>
  <si>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</si>
  <si>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</si>
  <si>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</si>
  <si>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</si>
  <si>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</si>
  <si>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</si>
  <si>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</si>
  <si>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</si>
  <si>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</si>
  <si>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</si>
  <si>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</si>
  <si>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</si>
  <si>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</si>
  <si>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</si>
  <si>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</si>
  <si>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</si>
  <si>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</si>
  <si>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</si>
  <si>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</si>
  <si>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</si>
  <si>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</si>
  <si>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</si>
  <si>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</si>
  <si>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</si>
  <si>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</si>
  <si>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</si>
  <si>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</si>
  <si>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</si>
  <si>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</si>
  <si>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</si>
  <si>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</si>
  <si>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</si>
  <si>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</si>
  <si>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</si>
  <si>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</si>
  <si>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</si>
  <si>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</si>
  <si>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</si>
  <si>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</si>
  <si>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</si>
  <si>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</si>
  <si>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</si>
  <si>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</si>
  <si>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</si>
  <si>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</si>
  <si>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</si>
  <si>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</si>
  <si>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</si>
  <si>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</si>
  <si>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</si>
  <si>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</si>
  <si>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</si>
  <si>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</si>
  <si>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</si>
  <si>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</si>
  <si>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</si>
  <si>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</si>
  <si>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</si>
  <si>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</si>
  <si>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</si>
  <si>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</si>
  <si>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</si>
  <si>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</si>
  <si>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</si>
  <si>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</si>
  <si>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</si>
  <si>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</si>
  <si>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</si>
  <si>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</si>
  <si>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</si>
  <si>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</si>
  <si>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</si>
  <si>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</si>
  <si>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</si>
  <si>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</si>
  <si>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</si>
  <si>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</si>
  <si>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</si>
  <si>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</si>
  <si>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</si>
  <si>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</si>
  <si>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</si>
  <si>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</si>
  <si>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</si>
  <si>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</si>
  <si>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</si>
  <si>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</si>
  <si>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</si>
  <si>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</si>
  <si>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</si>
  <si>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</si>
  <si>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</si>
  <si>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</si>
  <si>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</si>
  <si>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</si>
  <si>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</si>
  <si>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</si>
  <si>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</si>
  <si>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</si>
  <si>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</si>
  <si>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</si>
  <si>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</si>
  <si>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</si>
  <si>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</si>
  <si>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</si>
  <si>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</si>
  <si>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</si>
  <si>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</si>
  <si>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</si>
  <si>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</si>
  <si>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</si>
  <si>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</si>
  <si>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</si>
  <si>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</si>
  <si>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</si>
  <si>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</si>
  <si>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</si>
  <si>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</si>
  <si>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</si>
  <si>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</si>
  <si>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</si>
  <si>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</si>
  <si>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</si>
  <si>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</si>
  <si>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</si>
  <si>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</si>
  <si>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</si>
  <si>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</si>
  <si>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</si>
  <si>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</si>
  <si>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</si>
  <si>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</si>
  <si>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</si>
  <si>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</si>
  <si>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</si>
  <si>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</si>
  <si>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</si>
  <si>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</si>
  <si>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</si>
  <si>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</si>
  <si>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</si>
  <si>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</si>
  <si>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</si>
  <si>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</si>
  <si>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</si>
  <si>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</si>
  <si>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</si>
  <si>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</si>
  <si>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</si>
  <si>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</si>
  <si>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</si>
  <si>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</si>
  <si>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</si>
  <si>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</si>
  <si>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</si>
  <si>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</si>
  <si>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</si>
  <si>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</si>
  <si>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</si>
  <si>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</si>
  <si>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</si>
  <si>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</si>
  <si>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</si>
  <si>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</si>
  <si>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</si>
  <si>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</si>
  <si>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</si>
  <si>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</si>
  <si>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</si>
  <si>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</si>
  <si>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</si>
  <si>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</si>
  <si>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</si>
  <si>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</si>
  <si>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</si>
  <si>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</si>
  <si>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</si>
  <si>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</si>
  <si>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</si>
  <si>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</si>
  <si>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</si>
  <si>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</si>
  <si>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</si>
  <si>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</si>
  <si>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</si>
  <si>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</si>
  <si>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</si>
  <si>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</si>
  <si>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</si>
  <si>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</si>
  <si>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</si>
  <si>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</si>
  <si>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</si>
  <si>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</si>
  <si>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</si>
  <si>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</si>
  <si>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</si>
  <si>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</si>
  <si>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</si>
  <si>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</si>
  <si>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</si>
  <si>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</si>
  <si>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</si>
  <si>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</si>
  <si>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</si>
  <si>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</si>
  <si>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</si>
  <si>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</si>
  <si>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</si>
  <si>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</si>
  <si>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</si>
  <si>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</si>
  <si>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</si>
  <si>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</si>
  <si>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</si>
  <si>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</si>
  <si>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</si>
  <si>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</si>
  <si>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</si>
  <si>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</si>
  <si>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</si>
  <si>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</si>
  <si>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</si>
  <si>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</si>
  <si>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</si>
  <si>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</si>
  <si>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</si>
  <si>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</si>
  <si>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</si>
  <si>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</si>
  <si>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</si>
  <si>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</si>
  <si>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</si>
  <si>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</si>
  <si>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</si>
  <si>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</si>
  <si>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</si>
  <si>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</si>
  <si>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</si>
  <si>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</si>
  <si>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</si>
  <si>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</si>
  <si>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</si>
  <si>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</si>
  <si>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</si>
  <si>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</si>
  <si>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</si>
  <si>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</si>
  <si>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</si>
  <si>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</si>
  <si>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</si>
  <si>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</si>
  <si>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</si>
  <si>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</si>
  <si>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</si>
  <si>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</si>
  <si>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</si>
  <si>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</si>
  <si>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</si>
  <si>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</si>
  <si>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</si>
  <si>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</si>
  <si>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</si>
  <si>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</si>
  <si>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</si>
  <si>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</si>
  <si>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</si>
  <si>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</si>
  <si>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</si>
  <si>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</si>
  <si>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</si>
  <si>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</si>
  <si>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</si>
  <si>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</si>
  <si>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</si>
  <si>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</si>
  <si>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</si>
  <si>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</si>
  <si>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</si>
  <si>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</si>
  <si>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</si>
  <si>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</si>
  <si>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</si>
  <si>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</si>
  <si>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</si>
  <si>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</si>
  <si>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</si>
  <si>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</si>
  <si>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</si>
  <si>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</si>
  <si>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</si>
  <si>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</si>
  <si>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</si>
  <si>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</si>
  <si>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</si>
  <si>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</si>
  <si>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</si>
  <si>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</si>
  <si>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</si>
  <si>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</si>
  <si>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</si>
  <si>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</si>
  <si>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</si>
  <si>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</si>
  <si>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</si>
  <si>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</si>
  <si>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</si>
  <si>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</si>
  <si>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</si>
  <si>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</si>
  <si>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</si>
  <si>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</si>
  <si>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</si>
  <si>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</si>
  <si>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</si>
  <si>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</si>
  <si>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</si>
  <si>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</si>
  <si>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</si>
  <si>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</si>
  <si>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</si>
  <si>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</si>
  <si>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</si>
  <si>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</si>
  <si>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</si>
  <si>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</si>
  <si>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</si>
  <si>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</si>
  <si>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</si>
  <si>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</si>
  <si>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</si>
  <si>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</si>
  <si>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</si>
  <si>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</si>
  <si>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</si>
  <si>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</si>
  <si>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</si>
  <si>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</si>
  <si>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</si>
  <si>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</si>
  <si>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</si>
  <si>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</si>
  <si>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</si>
  <si>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</si>
  <si>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</si>
  <si>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</si>
  <si>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</si>
  <si>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</si>
  <si>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</si>
  <si>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</si>
  <si>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</si>
  <si>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</si>
  <si>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</si>
  <si>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</si>
  <si>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</si>
  <si>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</si>
  <si>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</si>
  <si>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</si>
  <si>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</si>
  <si>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</si>
  <si>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</si>
  <si>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</si>
  <si>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</si>
  <si>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</si>
  <si>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</si>
  <si>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</si>
  <si>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</si>
  <si>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</si>
  <si>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</si>
  <si>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</si>
  <si>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</si>
  <si>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</si>
  <si>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</si>
  <si>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</si>
  <si>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</si>
  <si>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</si>
  <si>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</si>
  <si>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</si>
  <si>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</si>
  <si>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</si>
  <si>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</si>
  <si>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</si>
  <si>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</si>
  <si>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</si>
  <si>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</si>
  <si>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</si>
  <si>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</si>
  <si>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</si>
  <si>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</si>
  <si>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</si>
  <si>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</si>
  <si>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</si>
  <si>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</si>
  <si>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</si>
  <si>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</si>
  <si>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</si>
  <si>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</si>
  <si>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</si>
  <si>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</si>
  <si>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</si>
  <si>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</si>
  <si>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</si>
  <si>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</si>
  <si>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</si>
  <si>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</si>
  <si>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</si>
  <si>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</si>
  <si>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</si>
  <si>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</si>
  <si>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</si>
  <si>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</si>
  <si>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</si>
  <si>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</si>
  <si>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</si>
  <si>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</si>
  <si>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</si>
  <si>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</si>
  <si>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</si>
  <si>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</si>
  <si>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</si>
  <si>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</si>
  <si>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</si>
  <si>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</si>
  <si>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</si>
  <si>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</si>
  <si>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</si>
  <si>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</si>
  <si>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</si>
  <si>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</si>
  <si>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</si>
  <si>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</si>
  <si>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</si>
  <si>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</si>
  <si>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</si>
  <si>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</si>
  <si>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</si>
  <si>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</si>
  <si>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</si>
  <si>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</si>
  <si>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</si>
  <si>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</si>
  <si>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</si>
  <si>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</si>
  <si>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</si>
  <si>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</si>
  <si>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</si>
  <si>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</si>
  <si>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</si>
  <si>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</si>
  <si>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</si>
  <si>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</si>
  <si>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</si>
  <si>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</si>
  <si>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</si>
  <si>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</si>
  <si>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</si>
  <si>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</si>
  <si>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</si>
  <si>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</si>
  <si>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</si>
  <si>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</si>
  <si>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</si>
  <si>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</si>
  <si>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</si>
  <si>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</si>
  <si>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</si>
  <si>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</si>
  <si>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</si>
  <si>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</si>
  <si>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</si>
  <si>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</si>
  <si>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</si>
  <si>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</si>
  <si>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</si>
  <si>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</si>
  <si>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</si>
  <si>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</si>
  <si>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</si>
  <si>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</si>
  <si>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</si>
  <si>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</si>
  <si>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</si>
  <si>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</si>
  <si>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</si>
  <si>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</si>
  <si>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</si>
  <si>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</si>
  <si>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</si>
  <si>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</si>
  <si>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</si>
  <si>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</si>
  <si>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</si>
  <si>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</si>
  <si>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</si>
  <si>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</si>
  <si>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</si>
  <si>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</si>
  <si>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</si>
  <si>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</si>
  <si>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</si>
  <si>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</si>
  <si>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</si>
  <si>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</si>
  <si>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</si>
  <si>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</si>
  <si>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</si>
  <si>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</si>
  <si>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</si>
  <si>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</si>
  <si>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</si>
  <si>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</si>
  <si>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</si>
  <si>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</si>
  <si>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</si>
  <si>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</si>
  <si>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</si>
  <si>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</si>
  <si>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</si>
  <si>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</si>
  <si>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</si>
  <si>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</si>
  <si>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</si>
  <si>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</si>
  <si>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</si>
  <si>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</si>
  <si>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</si>
  <si>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</si>
  <si>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</si>
  <si>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</si>
  <si>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</si>
  <si>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</si>
  <si>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</si>
  <si>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</si>
  <si>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</si>
  <si>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</si>
  <si>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</si>
  <si>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</si>
  <si>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</si>
  <si>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</si>
  <si>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</si>
  <si>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</si>
  <si>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</si>
  <si>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</si>
  <si>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</si>
  <si>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</si>
  <si>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</si>
  <si>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</si>
  <si>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</si>
  <si>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</si>
  <si>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</si>
  <si>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</si>
  <si>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</si>
  <si>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</si>
  <si>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</si>
  <si>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</si>
  <si>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</si>
  <si>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</si>
  <si>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</si>
  <si>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</si>
  <si>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</si>
  <si>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</si>
  <si>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</si>
  <si>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</si>
  <si>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</si>
  <si>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</si>
  <si>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</si>
  <si>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</si>
  <si>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</si>
  <si>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</si>
  <si>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</si>
  <si>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</si>
  <si>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</si>
  <si>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</si>
  <si>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</si>
  <si>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</si>
  <si>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</si>
  <si>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</si>
  <si>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</si>
  <si>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</si>
  <si>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</si>
  <si>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</si>
  <si>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</si>
  <si>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</si>
  <si>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</si>
  <si>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</si>
  <si>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</si>
  <si>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</si>
  <si>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</si>
  <si>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</si>
  <si>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</si>
  <si>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</si>
  <si>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</si>
  <si>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</si>
  <si>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</si>
  <si>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</si>
  <si>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</si>
  <si>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</si>
  <si>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</si>
  <si>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</si>
  <si>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</si>
  <si>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</si>
  <si>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</si>
  <si>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</si>
  <si>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</si>
  <si>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</si>
  <si>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</si>
  <si>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</si>
  <si>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</si>
  <si>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</si>
  <si>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</si>
  <si>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</si>
  <si>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</si>
  <si>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</si>
  <si>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</si>
  <si>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</si>
  <si>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</si>
  <si>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</si>
  <si>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</si>
  <si>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</si>
  <si>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</si>
  <si>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</si>
  <si>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</si>
  <si>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</si>
  <si>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</si>
  <si>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</si>
  <si>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</si>
  <si>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</si>
  <si>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</si>
  <si>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</si>
  <si>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</si>
  <si>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</si>
  <si>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</si>
  <si>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</si>
  <si>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</si>
  <si>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</si>
  <si>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</si>
  <si>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</si>
  <si>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</si>
  <si>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</si>
  <si>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</si>
  <si>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</si>
  <si>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</si>
  <si>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</si>
  <si>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</si>
  <si>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</si>
  <si>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</si>
  <si>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</si>
  <si>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</si>
  <si>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</si>
  <si>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</si>
  <si>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</si>
  <si>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</si>
  <si>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</si>
  <si>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</si>
  <si>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</si>
  <si>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</si>
  <si>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</si>
  <si>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</si>
  <si>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</si>
  <si>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</si>
  <si>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</si>
  <si>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</si>
  <si>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</si>
  <si>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</si>
  <si>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</si>
  <si>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</si>
  <si>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</si>
  <si>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</si>
  <si>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</si>
  <si>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</si>
  <si>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</si>
  <si>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</si>
  <si>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</si>
  <si>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</si>
  <si>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</si>
  <si>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</si>
  <si>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</si>
  <si>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</si>
  <si>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</si>
  <si>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</si>
  <si>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</si>
  <si>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</si>
  <si>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</si>
  <si>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</si>
  <si>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</si>
  <si>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</si>
  <si>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</si>
  <si>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</si>
  <si>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</si>
  <si>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</si>
  <si>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</si>
  <si>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</si>
  <si>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</si>
  <si>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</si>
  <si>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</si>
  <si>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</si>
  <si>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</si>
  <si>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</si>
  <si>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</si>
  <si>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</si>
  <si>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</si>
  <si>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</si>
  <si>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</si>
  <si>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</si>
  <si>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</si>
  <si>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</si>
  <si>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</si>
  <si>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</si>
  <si>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</si>
  <si>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</si>
  <si>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</si>
  <si>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</si>
  <si>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</si>
  <si>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</si>
  <si>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</si>
  <si>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</si>
  <si>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</si>
  <si>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</si>
  <si>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</si>
  <si>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</si>
  <si>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</si>
  <si>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</si>
  <si>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</si>
  <si>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</si>
  <si>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</si>
  <si>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</si>
  <si>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</si>
  <si>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</si>
  <si>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</si>
  <si>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</si>
  <si>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</si>
  <si>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</si>
  <si>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</si>
  <si>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</si>
  <si>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</si>
  <si>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</si>
  <si>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</si>
  <si>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</si>
  <si>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</si>
  <si>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</si>
  <si>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</si>
  <si>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</si>
  <si>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</si>
  <si>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</si>
  <si>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</si>
  <si>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</si>
  <si>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</si>
  <si>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</si>
  <si>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</si>
  <si>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</si>
  <si>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</si>
  <si>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</si>
  <si>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</si>
  <si>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</si>
  <si>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</si>
  <si>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</si>
  <si>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</si>
  <si>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</si>
  <si>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</si>
  <si>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</si>
  <si>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</si>
  <si>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</si>
  <si>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</si>
  <si>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</si>
  <si>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</si>
  <si>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</si>
  <si>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</si>
  <si>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</si>
  <si>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</si>
  <si>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</si>
  <si>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</si>
  <si>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</si>
  <si>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</si>
  <si>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</si>
  <si>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</si>
  <si>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</si>
  <si>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</si>
  <si>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</si>
  <si>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</si>
  <si>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</si>
  <si>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</si>
  <si>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</si>
  <si>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</si>
  <si>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</si>
  <si>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</si>
  <si>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</si>
  <si>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</si>
  <si>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</si>
  <si>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</si>
  <si>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</si>
  <si>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</si>
  <si>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</si>
  <si>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</si>
  <si>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</si>
  <si>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</si>
  <si>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</si>
  <si>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</si>
  <si>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</si>
  <si>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</si>
  <si>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</si>
  <si>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</si>
  <si>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</si>
  <si>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</si>
  <si>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</si>
  <si>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</si>
  <si>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</si>
  <si>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</si>
  <si>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</si>
  <si>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</si>
  <si>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</si>
  <si>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</si>
  <si>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</si>
  <si>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</si>
  <si>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</si>
  <si>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</si>
  <si>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</si>
  <si>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</si>
  <si>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</si>
  <si>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</si>
  <si>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</si>
  <si>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</si>
  <si>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</si>
  <si>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</si>
  <si>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</si>
  <si>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</si>
  <si>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</si>
  <si>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</si>
  <si>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</si>
  <si>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</si>
  <si>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</si>
  <si>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</si>
  <si>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</si>
  <si>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</si>
  <si>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</si>
  <si>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</si>
  <si>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</si>
  <si>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</si>
  <si>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</si>
  <si>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</si>
  <si>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</si>
  <si>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</si>
  <si>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</si>
  <si>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</si>
  <si>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</si>
  <si>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</si>
  <si>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</si>
  <si>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</si>
  <si>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</si>
  <si>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</si>
  <si>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</si>
  <si>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</si>
  <si>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</si>
  <si>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</si>
  <si>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</si>
  <si>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</si>
  <si>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</si>
  <si>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</si>
  <si>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</si>
  <si>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</si>
  <si>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</si>
  <si>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</si>
  <si>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</si>
  <si>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</si>
  <si>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</si>
  <si>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</si>
  <si>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</si>
  <si>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</si>
  <si>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</si>
  <si>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</si>
  <si>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</si>
  <si>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</si>
  <si>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</si>
  <si>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</si>
  <si>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</si>
  <si>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</si>
  <si>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</si>
  <si>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</si>
  <si>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</si>
  <si>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</si>
  <si>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</si>
  <si>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</si>
  <si>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</si>
  <si>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</si>
  <si>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</si>
  <si>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</si>
  <si>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</si>
  <si>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</si>
  <si>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</si>
  <si>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</si>
  <si>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</si>
  <si>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</si>
  <si>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</si>
  <si>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</si>
  <si>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</si>
  <si>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</si>
  <si>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</si>
  <si>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</si>
  <si>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</si>
  <si>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</si>
  <si>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</si>
  <si>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</si>
  <si>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</si>
  <si>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</si>
  <si>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</si>
  <si>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</si>
  <si>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</si>
  <si>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</si>
  <si>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</si>
  <si>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</si>
  <si>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</si>
  <si>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</si>
  <si>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</si>
  <si>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</si>
  <si>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</si>
  <si>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</si>
  <si>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</si>
  <si>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</si>
  <si>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</si>
  <si>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</si>
  <si>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</si>
  <si>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</si>
  <si>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</si>
  <si>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</si>
  <si>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</si>
  <si>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</si>
  <si>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</si>
  <si>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</si>
  <si>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</si>
  <si>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</si>
  <si>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</si>
  <si>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</si>
  <si>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</si>
  <si>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</si>
  <si>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</si>
  <si>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</si>
  <si>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</si>
  <si>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</si>
  <si>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</si>
  <si>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</si>
  <si>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</si>
  <si>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</si>
  <si>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</si>
  <si>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</si>
  <si>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</si>
  <si>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</si>
  <si>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</si>
  <si>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</si>
  <si>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</si>
  <si>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</si>
  <si>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</si>
  <si>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</si>
  <si>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</si>
  <si>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</si>
  <si>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</si>
  <si>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</si>
  <si>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</si>
  <si>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</si>
  <si>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</si>
  <si>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</si>
  <si>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</si>
  <si>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</si>
  <si>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</si>
  <si>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</si>
  <si>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</si>
  <si>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</si>
  <si>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</si>
  <si>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</si>
  <si>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</si>
  <si>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</si>
  <si>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</si>
  <si>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</si>
  <si>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</si>
  <si>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</si>
  <si>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</si>
  <si>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</si>
  <si>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</si>
  <si>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</si>
  <si>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</si>
  <si>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</si>
  <si>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</si>
  <si>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</si>
  <si>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</si>
  <si>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</si>
  <si>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</si>
  <si>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</si>
  <si>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</si>
  <si>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</si>
  <si>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</si>
  <si>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</si>
  <si>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</si>
  <si>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</si>
  <si>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</si>
  <si>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</si>
  <si>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</si>
  <si>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</si>
  <si>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</si>
  <si>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</si>
  <si>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</si>
  <si>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</si>
  <si>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</si>
  <si>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</si>
  <si>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</si>
  <si>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</si>
  <si>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</si>
  <si>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</si>
  <si>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</si>
  <si>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</si>
  <si>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</si>
  <si>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</si>
  <si>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</si>
  <si>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</si>
  <si>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</si>
  <si>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</si>
  <si>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</si>
  <si>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</si>
  <si>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</si>
  <si>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</si>
  <si>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</si>
  <si>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</si>
  <si>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</si>
  <si>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</si>
  <si>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</si>
  <si>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</si>
  <si>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</si>
  <si>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</si>
  <si>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</si>
  <si>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</si>
  <si>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</si>
  <si>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</si>
  <si>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</si>
  <si>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</si>
  <si>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</si>
  <si>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</si>
  <si>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</si>
  <si>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</si>
  <si>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</si>
  <si>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</si>
  <si>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</si>
  <si>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</si>
  <si>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</si>
  <si>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</si>
  <si>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</si>
  <si>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</si>
  <si>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</si>
  <si>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</si>
  <si>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</si>
  <si>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</si>
  <si>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</si>
  <si>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</si>
  <si>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</si>
  <si>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</si>
  <si>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</si>
  <si>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</si>
  <si>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</si>
  <si>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</si>
  <si>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</si>
  <si>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</si>
  <si>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</si>
  <si>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</si>
  <si>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</si>
  <si>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</si>
  <si>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</si>
  <si>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</si>
  <si>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</si>
  <si>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</si>
  <si>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</si>
  <si>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</si>
  <si>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</si>
  <si>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</si>
  <si>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</si>
  <si>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</si>
  <si>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</si>
  <si>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</si>
  <si>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</si>
  <si>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</si>
  <si>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</si>
  <si>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</si>
  <si>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</si>
  <si>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</si>
  <si>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</si>
  <si>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</si>
  <si>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</si>
  <si>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</si>
  <si>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</si>
  <si>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</si>
  <si>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</si>
  <si>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</si>
  <si>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</si>
  <si>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</si>
  <si>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</si>
  <si>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</si>
  <si>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</si>
  <si>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</si>
  <si>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</si>
  <si>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</si>
  <si>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</si>
  <si>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</si>
  <si>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</si>
  <si>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</si>
  <si>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</si>
  <si>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</si>
  <si>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</si>
  <si>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</si>
  <si>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</si>
  <si>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</si>
  <si>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</si>
  <si>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</si>
  <si>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</si>
  <si>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</si>
  <si>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</si>
  <si>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</si>
  <si>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</si>
  <si>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</si>
  <si>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</si>
  <si>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</si>
  <si>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</si>
  <si>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</si>
  <si>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</si>
  <si>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</si>
  <si>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</si>
  <si>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</si>
  <si>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</si>
  <si>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</si>
  <si>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</si>
  <si>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</si>
  <si>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</si>
  <si>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</si>
  <si>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</si>
  <si>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</si>
  <si>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</si>
  <si>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</si>
  <si>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</si>
  <si>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</si>
  <si>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</si>
  <si>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</si>
  <si>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</si>
  <si>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</si>
  <si>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</si>
  <si>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</si>
  <si>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</si>
  <si>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</si>
  <si>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</si>
  <si>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</si>
  <si>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</si>
  <si>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</si>
  <si>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</si>
  <si>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</si>
  <si>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</si>
  <si>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</si>
  <si>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</si>
  <si>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</si>
  <si>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</si>
  <si>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</si>
  <si>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</si>
  <si>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</si>
  <si>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</si>
  <si>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</si>
  <si>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</si>
  <si>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</si>
  <si>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</si>
  <si>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</si>
  <si>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</si>
  <si>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</si>
  <si>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</si>
  <si>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</si>
  <si>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</si>
  <si>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</si>
  <si>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</si>
  <si>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</si>
  <si>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</si>
  <si>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</si>
  <si>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</si>
  <si>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</si>
  <si>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</si>
  <si>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</si>
  <si>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</si>
  <si>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</si>
  <si>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</si>
  <si>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</si>
  <si>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</si>
  <si>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</si>
  <si>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</si>
  <si>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</si>
  <si>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</si>
  <si>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</si>
  <si>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</si>
  <si>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</si>
  <si>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</si>
  <si>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</si>
  <si>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</si>
  <si>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</si>
  <si>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</si>
  <si>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</si>
  <si>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</si>
  <si>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</si>
  <si>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</si>
  <si>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</si>
  <si>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</si>
  <si>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</si>
  <si>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</si>
  <si>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</si>
  <si>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</si>
  <si>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</si>
  <si>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</si>
  <si>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</si>
  <si>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</si>
  <si>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</si>
  <si>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</si>
  <si>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</si>
  <si>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</si>
  <si>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</si>
  <si>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</si>
  <si>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</si>
  <si>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</si>
  <si>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</si>
  <si>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</si>
  <si>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</si>
  <si>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</si>
  <si>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</si>
  <si>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</si>
  <si>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</si>
  <si>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</si>
  <si>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</si>
  <si>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</si>
  <si>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</si>
  <si>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</si>
  <si>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</si>
  <si>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</si>
  <si>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</si>
  <si>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</si>
  <si>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</si>
  <si>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</si>
  <si>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</si>
  <si>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</si>
  <si>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</si>
  <si>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</si>
  <si>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</si>
  <si>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</si>
  <si>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</si>
  <si>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</si>
  <si>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</si>
  <si>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</si>
  <si>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</si>
  <si>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</si>
  <si>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</si>
  <si>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</si>
  <si>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</si>
  <si>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</si>
  <si>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</si>
  <si>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</si>
  <si>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</si>
  <si>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</si>
  <si>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</si>
  <si>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</si>
  <si>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</si>
  <si>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</si>
  <si>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</si>
  <si>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</si>
  <si>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</si>
  <si>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</si>
  <si>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</si>
  <si>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</si>
  <si>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</si>
  <si>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</si>
  <si>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</si>
  <si>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</si>
  <si>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</si>
  <si>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</si>
  <si>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</si>
  <si>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</si>
  <si>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</si>
  <si>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</si>
  <si>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</si>
  <si>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</si>
  <si>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</si>
  <si>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</si>
  <si>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</si>
  <si>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</si>
  <si>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</si>
  <si>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</si>
  <si>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</si>
  <si>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</si>
  <si>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</si>
  <si>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</si>
  <si>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</si>
  <si>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</si>
  <si>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</si>
  <si>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</si>
  <si>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</si>
  <si>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</si>
  <si>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</si>
  <si>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</si>
  <si>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</si>
  <si>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</si>
  <si>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</si>
  <si>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</si>
  <si>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</si>
  <si>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</si>
  <si>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</si>
  <si>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</si>
  <si>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</si>
  <si>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</si>
  <si>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</si>
  <si>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</si>
  <si>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</si>
  <si>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</si>
  <si>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</si>
  <si>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</si>
  <si>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</si>
  <si>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</si>
  <si>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</si>
  <si>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</si>
  <si>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</si>
  <si>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</si>
  <si>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</si>
  <si>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</si>
  <si>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</si>
  <si>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</si>
  <si>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</si>
  <si>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</si>
  <si>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</si>
  <si>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</si>
  <si>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</si>
  <si>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</si>
  <si>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</si>
  <si>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</si>
  <si>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</si>
  <si>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</si>
  <si>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</si>
  <si>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</si>
  <si>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</si>
  <si>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</si>
  <si>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</si>
  <si>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</si>
  <si>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</si>
  <si>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</si>
  <si>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</si>
  <si>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</si>
  <si>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</si>
  <si>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</si>
  <si>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</si>
  <si>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</si>
  <si>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</si>
  <si>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</si>
  <si>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</si>
  <si>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</si>
  <si>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</si>
  <si>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</si>
  <si>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</si>
  <si>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</si>
  <si>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</si>
  <si>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</si>
  <si>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</si>
  <si>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</si>
  <si>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</si>
  <si>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</si>
  <si>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</si>
  <si>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</si>
  <si>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</si>
  <si>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</si>
  <si>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</si>
  <si>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</si>
  <si>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</si>
  <si>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</si>
  <si>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</si>
  <si>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</si>
  <si>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</si>
  <si>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</si>
  <si>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</si>
  <si>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</si>
  <si>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</si>
  <si>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</si>
  <si>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</si>
  <si>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</si>
  <si>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</si>
  <si>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</si>
  <si>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</si>
  <si>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</si>
  <si>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</si>
  <si>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</si>
  <si>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</si>
  <si>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</si>
  <si>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</si>
  <si>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</si>
  <si>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</si>
  <si>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</si>
  <si>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</si>
  <si>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</si>
  <si>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</si>
  <si>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</si>
  <si>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</si>
  <si>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</si>
  <si>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</si>
  <si>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</si>
  <si>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</si>
  <si>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</si>
  <si>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</si>
  <si>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</si>
  <si>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</si>
  <si>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</si>
  <si>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</si>
  <si>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</si>
  <si>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</si>
  <si>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</si>
  <si>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</si>
  <si>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</si>
  <si>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</si>
  <si>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</si>
  <si>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</si>
  <si>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</si>
  <si>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</si>
  <si>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</si>
  <si>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</si>
  <si>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</si>
  <si>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</si>
  <si>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</si>
  <si>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</si>
  <si>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</si>
  <si>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</si>
  <si>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</si>
  <si>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</si>
  <si>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</si>
  <si>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</si>
  <si>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</si>
  <si>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</si>
  <si>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</si>
  <si>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</si>
  <si>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</si>
  <si>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</si>
  <si>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</si>
  <si>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</si>
  <si>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</si>
  <si>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</si>
  <si>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</si>
  <si>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</si>
  <si>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</si>
  <si>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</si>
  <si>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</si>
  <si>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</si>
  <si>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</si>
  <si>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</si>
  <si>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</si>
  <si>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</si>
  <si>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</si>
  <si>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</si>
  <si>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</si>
  <si>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</si>
  <si>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</si>
  <si>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</si>
  <si>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</si>
  <si>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</si>
  <si>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</si>
  <si>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</si>
  <si>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</si>
  <si>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</si>
  <si>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</si>
  <si>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</si>
  <si>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</si>
  <si>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</si>
  <si>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</si>
  <si>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</si>
  <si>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</si>
  <si>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</si>
  <si>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</si>
  <si>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</si>
  <si>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</si>
  <si>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</si>
  <si>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</si>
  <si>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</si>
  <si>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</si>
  <si>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</si>
  <si>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</si>
  <si>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</si>
  <si>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</si>
  <si>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</si>
  <si>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</si>
  <si>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</si>
  <si>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</si>
  <si>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</si>
  <si>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</si>
  <si>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</si>
  <si>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</si>
  <si>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</si>
  <si>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</si>
  <si>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</si>
  <si>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</si>
  <si>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</si>
  <si>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</si>
  <si>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</si>
  <si>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</si>
  <si>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</si>
  <si>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</si>
  <si>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</si>
  <si>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</si>
  <si>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</si>
  <si>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</si>
  <si>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</si>
  <si>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</si>
  <si>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</si>
  <si>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</si>
  <si>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</si>
  <si>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</si>
  <si>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</si>
  <si>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</si>
  <si>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</si>
  <si>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</si>
  <si>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</si>
  <si>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</si>
  <si>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</si>
  <si>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</si>
  <si>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</si>
  <si>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</si>
  <si>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</si>
  <si>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</si>
  <si>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</si>
  <si>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</si>
  <si>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</si>
  <si>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</si>
  <si>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</si>
  <si>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</si>
  <si>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</si>
  <si>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</si>
  <si>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</si>
  <si>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</si>
  <si>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</si>
  <si>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</si>
  <si>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</si>
  <si>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</si>
  <si>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</si>
  <si>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</si>
  <si>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</si>
  <si>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</si>
  <si>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</si>
  <si>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</si>
  <si>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</si>
  <si>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</si>
  <si>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</si>
  <si>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</si>
  <si>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</si>
  <si>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</si>
  <si>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</si>
  <si>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</si>
  <si>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</si>
  <si>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</si>
  <si>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</si>
  <si>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</si>
  <si>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</si>
  <si>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</si>
  <si>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</si>
  <si>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</si>
  <si>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</si>
  <si>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</si>
  <si>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</si>
  <si>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</si>
  <si>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</si>
  <si>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</si>
  <si>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</si>
  <si>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</si>
  <si>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</si>
  <si>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</si>
  <si>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</si>
  <si>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</si>
  <si>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</si>
  <si>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</si>
  <si>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</si>
  <si>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</si>
  <si>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</si>
  <si>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</si>
  <si>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</si>
  <si>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</si>
  <si>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</si>
  <si>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</si>
  <si>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</si>
  <si>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</si>
  <si>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</si>
  <si>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</si>
  <si>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</si>
  <si>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</si>
  <si>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</si>
  <si>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</si>
  <si>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</si>
  <si>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</si>
  <si>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</si>
  <si>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</si>
  <si>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</si>
  <si>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</si>
  <si>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</si>
  <si>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</si>
  <si>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</si>
  <si>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</si>
  <si>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</si>
  <si>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</si>
  <si>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</si>
  <si>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</si>
  <si>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</si>
  <si>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</si>
  <si>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</si>
  <si>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</si>
  <si>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</si>
  <si>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</si>
  <si>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</si>
  <si>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</si>
  <si>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</si>
  <si>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</si>
  <si>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</si>
  <si>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</si>
  <si>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</si>
  <si>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</si>
  <si>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</si>
  <si>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</si>
  <si>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</si>
  <si>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</si>
  <si>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</si>
  <si>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</si>
  <si>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</si>
  <si>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</si>
  <si>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</si>
  <si>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</si>
  <si>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</si>
  <si>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</si>
  <si>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</si>
  <si>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</si>
  <si>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</si>
  <si>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</si>
  <si>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</si>
  <si>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</si>
  <si>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</si>
  <si>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</si>
  <si>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</si>
  <si>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</si>
  <si>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</si>
  <si>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</si>
  <si>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</si>
  <si>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</si>
  <si>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</si>
  <si>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</si>
  <si>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</si>
  <si>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</si>
  <si>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</si>
  <si>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</si>
  <si>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</si>
  <si>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</si>
  <si>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</si>
  <si>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</si>
  <si>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</si>
  <si>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</si>
  <si>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</si>
  <si>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</si>
  <si>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</si>
  <si>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</si>
  <si>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</si>
  <si>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</si>
  <si>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</si>
  <si>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</si>
  <si>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</si>
  <si>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</si>
  <si>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</si>
  <si>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</si>
  <si>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</si>
  <si>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</si>
  <si>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</si>
  <si>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</si>
  <si>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</si>
  <si>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</si>
  <si>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</si>
  <si>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</si>
  <si>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</si>
  <si>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</si>
  <si>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</si>
  <si>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</si>
  <si>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</si>
  <si>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</si>
  <si>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</si>
  <si>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</si>
  <si>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</si>
  <si>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</si>
  <si>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</si>
  <si>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</si>
  <si>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</si>
  <si>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</si>
  <si>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</si>
  <si>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</si>
  <si>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</si>
  <si>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</si>
  <si>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</si>
  <si>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</si>
  <si>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</si>
  <si>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</si>
  <si>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</si>
  <si>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</si>
  <si>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</si>
  <si>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</si>
  <si>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</si>
  <si>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</si>
  <si>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</si>
  <si>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</si>
  <si>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</si>
  <si>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</si>
  <si>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</si>
  <si>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</si>
  <si>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</si>
  <si>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</si>
  <si>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</si>
  <si>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</si>
  <si>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</si>
  <si>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</si>
  <si>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</si>
  <si>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</si>
  <si>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</si>
  <si>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</si>
  <si>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</si>
  <si>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</si>
  <si>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</si>
  <si>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</si>
  <si>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</si>
  <si>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</si>
  <si>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</si>
  <si>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</si>
  <si>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</si>
  <si>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</si>
  <si>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</si>
  <si>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</si>
  <si>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</si>
  <si>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</si>
  <si>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</si>
  <si>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</si>
  <si>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</si>
  <si>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</si>
  <si>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</si>
  <si>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</si>
  <si>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</si>
  <si>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</si>
  <si>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</si>
  <si>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</si>
  <si>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</si>
  <si>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</si>
  <si>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</si>
  <si>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</si>
  <si>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</si>
  <si>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</si>
  <si>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</si>
  <si>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</si>
  <si>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</si>
  <si>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</si>
  <si>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</si>
  <si>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</si>
  <si>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</si>
  <si>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</si>
  <si>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</si>
  <si>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</si>
  <si>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</si>
  <si>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</si>
  <si>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</si>
  <si>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</si>
  <si>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</si>
  <si>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</si>
  <si>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</si>
  <si>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</si>
  <si>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</si>
  <si>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</si>
  <si>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</si>
  <si>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</si>
  <si>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</si>
  <si>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</si>
  <si>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</si>
  <si>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</si>
  <si>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</si>
  <si>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</si>
  <si>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</si>
  <si>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</si>
  <si>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</si>
  <si>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</si>
  <si>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</si>
  <si>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</si>
  <si>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</si>
  <si>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</si>
  <si>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</si>
  <si>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</si>
  <si>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</si>
  <si>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</si>
  <si>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</si>
  <si>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</si>
  <si>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</si>
  <si>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</si>
  <si>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</si>
  <si>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</si>
  <si>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</si>
  <si>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</si>
  <si>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</si>
  <si>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</si>
  <si>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</si>
  <si>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</si>
  <si>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</si>
  <si>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</si>
  <si>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</si>
  <si>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</si>
  <si>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</si>
  <si>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</si>
  <si>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</si>
  <si>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</si>
  <si>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</si>
  <si>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</si>
  <si>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</si>
  <si>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</si>
  <si>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</si>
  <si>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</si>
  <si>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</si>
  <si>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</si>
  <si>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</si>
  <si>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</si>
  <si>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</si>
  <si>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</si>
  <si>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</si>
  <si>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</si>
  <si>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</si>
  <si>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</si>
  <si>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</si>
  <si>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</si>
  <si>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</si>
  <si>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</si>
  <si>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</si>
  <si>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</si>
  <si>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</si>
  <si>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</si>
  <si>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</si>
  <si>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</si>
  <si>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</si>
  <si>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</si>
  <si>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</si>
  <si>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</si>
  <si>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</si>
  <si>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</si>
  <si>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</si>
  <si>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</si>
  <si>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</si>
  <si>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</si>
  <si>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</si>
  <si>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</si>
  <si>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</si>
  <si>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</si>
  <si>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</si>
  <si>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</si>
  <si>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</si>
  <si>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</si>
  <si>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</si>
  <si>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</si>
  <si>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</si>
  <si>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</si>
  <si>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</si>
  <si>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</si>
  <si>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</si>
  <si>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</si>
  <si>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</si>
  <si>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</si>
  <si>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</si>
  <si>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</si>
  <si>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</si>
  <si>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</si>
  <si>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</si>
  <si>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</si>
  <si>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</si>
  <si>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</si>
  <si>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</si>
  <si>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</si>
  <si>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</si>
  <si>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</si>
  <si>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</si>
  <si>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</si>
  <si>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</si>
  <si>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</si>
  <si>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</si>
  <si>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</si>
  <si>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</si>
  <si>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</si>
  <si>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</si>
  <si>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</si>
  <si>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</si>
  <si>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</si>
  <si>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</si>
  <si>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</si>
  <si>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</si>
  <si>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</si>
  <si>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</si>
  <si>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</si>
  <si>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</si>
  <si>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</si>
  <si>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</si>
  <si>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</si>
  <si>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</si>
  <si>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</si>
  <si>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</si>
  <si>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</si>
  <si>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</si>
  <si>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</si>
  <si>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</si>
  <si>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</si>
  <si>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</si>
  <si>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</si>
  <si>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</si>
  <si>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</si>
  <si>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</si>
  <si>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</si>
  <si>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</si>
  <si>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</si>
  <si>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</si>
  <si>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</si>
  <si>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</si>
  <si>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</si>
  <si>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</si>
  <si>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</si>
  <si>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</si>
  <si>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</si>
  <si>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</si>
  <si>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</si>
  <si>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</si>
  <si>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</si>
  <si>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</si>
  <si>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</si>
  <si>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</si>
  <si>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</si>
  <si>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</si>
  <si>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</si>
  <si>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</si>
  <si>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</si>
  <si>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</si>
  <si>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</si>
  <si>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</si>
  <si>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</si>
  <si>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</si>
  <si>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</si>
  <si>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</si>
  <si>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</si>
  <si>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</si>
  <si>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</si>
  <si>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</si>
  <si>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</si>
  <si>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</si>
  <si>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</si>
  <si>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</si>
  <si>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</si>
  <si>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</si>
  <si>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</si>
  <si>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</si>
  <si>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</si>
  <si>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</si>
  <si>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</si>
  <si>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</si>
  <si>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</si>
  <si>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</si>
  <si>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</si>
  <si>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45-2015PQR120</t>
  </si>
  <si>
    <t>201600066</t>
  </si>
  <si>
    <t xml:space="preserve">SIN ASIGNACION </t>
  </si>
  <si>
    <t>260118</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</si>
  <si>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</si>
  <si>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</si>
  <si>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</si>
  <si>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</si>
  <si>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</si>
  <si>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298</t>
  </si>
  <si>
    <t>prestar los servicios de educacion inicial en el marco de la atencion integral en HCB comunitario y fami, de conformidad con el manual operativode la modalidad, el lineamiento tecnico para la atencion a la primera infancia y demas directrices establecidas por el icbfmen armonia con la politica publica de estadopara el desarrollo integral dela primera infancia de cero a siempre.</t>
  </si>
  <si>
    <t xml:space="preserve">YESMITH OSPINO GARCIA </t>
  </si>
  <si>
    <t xml:space="preserve">CARRERA 12D 68-29  Urbanizacion el manantial </t>
  </si>
  <si>
    <t>funpeijemis01@gmail.com</t>
  </si>
  <si>
    <t>2021-8-20000017.0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</si>
</sst>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91" zoomScaleNormal="91"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1" t="str">
        <f>HYPERLINK("#MI_Oferente_Singular!A114","CAPACIDAD RESIDUAL")</f>
        <v>CAPACIDAD RESIDUAL</v>
      </c>
      <c r="F8" s="242"/>
      <c r="G8" s="24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1" t="str">
        <f>HYPERLINK("#MI_Oferente_Singular!A162","TALENTO HUMANO")</f>
        <v>TALENTO HUMANO</v>
      </c>
      <c r="F9" s="242"/>
      <c r="G9" s="24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1" t="str">
        <f>HYPERLINK("#MI_Oferente_Singular!F162","INFRAESTRUCTURA")</f>
        <v>INFRAESTRUCTURA</v>
      </c>
      <c r="F10" s="242"/>
      <c r="G10" s="24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2691</v>
      </c>
      <c r="D15" s="35"/>
      <c r="E15" s="35"/>
      <c r="F15" s="5"/>
      <c r="G15" s="32" t="s">
        <v>1168</v>
      </c>
      <c r="H15" s="103" t="s">
        <v>163</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09">
        <v>900656694</v>
      </c>
      <c r="C20" s="5"/>
      <c r="D20" s="73"/>
      <c r="E20" s="5"/>
      <c r="F20" s="5"/>
      <c r="G20" s="5"/>
      <c r="H20" s="244"/>
      <c r="I20" s="147" t="s">
        <v>163</v>
      </c>
      <c r="J20" s="148" t="s">
        <v>183</v>
      </c>
      <c r="K20" s="149">
        <v>1024919460</v>
      </c>
      <c r="L20" s="150">
        <v>44228</v>
      </c>
      <c r="M20" s="150">
        <v>44561</v>
      </c>
      <c r="N20" s="134">
        <f>+(M20-L20)/30</f>
        <v>11.1</v>
      </c>
      <c r="O20" s="137"/>
      <c r="U20" s="133"/>
      <c r="V20" s="105">
        <f ca="1">NOW()</f>
        <v>44193.496256712962</v>
      </c>
      <c r="W20" s="105">
        <f ca="1">NOW()</f>
        <v>44193.496256712962</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FUNDACION PARA LA EDUCACION INTEGRAL JESUS MISERICORDIOSO</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2677</v>
      </c>
      <c r="E48" s="175">
        <v>42089</v>
      </c>
      <c r="F48" s="175">
        <v>42364</v>
      </c>
      <c r="G48" s="158">
        <f>IF(AND(E48&lt;&gt;"",F48&lt;&gt;""),((F48-E48)/30),"")</f>
        <v>9.1666666666666661</v>
      </c>
      <c r="H48" s="122" t="s">
        <v>2681</v>
      </c>
      <c r="I48" s="121" t="s">
        <v>163</v>
      </c>
      <c r="J48" s="121" t="s">
        <v>183</v>
      </c>
      <c r="K48" s="123">
        <v>1007000000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2678</v>
      </c>
      <c r="E49" s="175">
        <v>42416</v>
      </c>
      <c r="F49" s="175">
        <v>42702</v>
      </c>
      <c r="G49" s="158">
        <f t="shared" ref="G49:G50" si="3">IF(AND(E49&lt;&gt;"",F49&lt;&gt;""),((F49-E49)/30),"")</f>
        <v>9.5333333333333332</v>
      </c>
      <c r="H49" s="176" t="s">
        <v>2682</v>
      </c>
      <c r="I49" s="121" t="s">
        <v>163</v>
      </c>
      <c r="J49" s="121" t="s">
        <v>183</v>
      </c>
      <c r="K49" s="123">
        <v>720000000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2679</v>
      </c>
      <c r="E50" s="175">
        <v>42796</v>
      </c>
      <c r="F50" s="175">
        <v>43063</v>
      </c>
      <c r="G50" s="158">
        <f t="shared" si="3"/>
        <v>8.9</v>
      </c>
      <c r="H50" s="122" t="s">
        <v>2683</v>
      </c>
      <c r="I50" s="121" t="s">
        <v>163</v>
      </c>
      <c r="J50" s="121" t="s">
        <v>183</v>
      </c>
      <c r="K50" s="123">
        <v>675000000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2680</v>
      </c>
      <c r="E51" s="175">
        <v>43126</v>
      </c>
      <c r="F51" s="175">
        <v>43429</v>
      </c>
      <c r="G51" s="158">
        <f t="shared" ref="G51:G107" si="4">IF(AND(E51&lt;&gt;"",F51&lt;&gt;""),((F51-E51)/30),"")</f>
        <v>10.1</v>
      </c>
      <c r="H51" s="122" t="s">
        <v>2684</v>
      </c>
      <c r="I51" s="121" t="s">
        <v>163</v>
      </c>
      <c r="J51" s="121" t="s">
        <v>183</v>
      </c>
      <c r="K51" s="118">
        <v>630000000</v>
      </c>
      <c r="L51" s="124" t="s">
        <v>1148</v>
      </c>
      <c r="M51" s="117">
        <f t="shared" si="2"/>
        <v>1</v>
      </c>
      <c r="N51" s="124" t="s">
        <v>1151</v>
      </c>
      <c r="O51" s="124" t="s">
        <v>1148</v>
      </c>
      <c r="P51" s="78"/>
    </row>
    <row r="52" spans="1:16" s="7" customFormat="1" ht="24.75" customHeight="1" outlineLevel="1" x14ac:dyDescent="0.25">
      <c r="A52" s="143">
        <v>5</v>
      </c>
      <c r="B52" s="111"/>
      <c r="C52" s="112"/>
      <c r="D52" s="110"/>
      <c r="E52" s="144"/>
      <c r="F52" s="144"/>
      <c r="G52" s="158" t="str">
        <f t="shared" si="4"/>
        <v/>
      </c>
      <c r="H52" s="119"/>
      <c r="I52" s="113"/>
      <c r="J52" s="113"/>
      <c r="K52" s="116"/>
      <c r="L52" s="115"/>
      <c r="M52" s="117" t="str">
        <f t="shared" si="2"/>
        <v/>
      </c>
      <c r="N52" s="115"/>
      <c r="O52" s="115"/>
      <c r="P52" s="79"/>
    </row>
    <row r="53" spans="1:16" s="7" customFormat="1" ht="24.75" customHeight="1" outlineLevel="1" x14ac:dyDescent="0.25">
      <c r="A53" s="143">
        <v>6</v>
      </c>
      <c r="B53" s="111"/>
      <c r="C53" s="112"/>
      <c r="D53" s="110"/>
      <c r="E53" s="144"/>
      <c r="F53" s="144"/>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t="s">
        <v>2686</v>
      </c>
      <c r="E114" s="144">
        <v>44181</v>
      </c>
      <c r="F114" s="144">
        <v>44773</v>
      </c>
      <c r="G114" s="158">
        <f>IF(AND(E114&lt;&gt;"",F114&lt;&gt;""),((F114-E114)/30),"")</f>
        <v>19.733333333333334</v>
      </c>
      <c r="H114" s="122" t="s">
        <v>2687</v>
      </c>
      <c r="I114" s="121" t="s">
        <v>711</v>
      </c>
      <c r="J114" s="121" t="s">
        <v>732</v>
      </c>
      <c r="K114" s="123">
        <v>426648108</v>
      </c>
      <c r="L114" s="100">
        <f>+IF(AND(K114&gt;0,O114="Ejecución"),(K114/877802)*Tabla28[[#This Row],[% participación]],IF(AND(K114&gt;0,O114&lt;&gt;"Ejecución"),"-",""))</f>
        <v>486.04139430076486</v>
      </c>
      <c r="M114" s="124"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5"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2"/>
      <c r="Z178" s="163" t="str">
        <f>IF(Y178&gt;0,SUM(E180+Y178),"")</f>
        <v/>
      </c>
      <c r="AA178" s="19"/>
      <c r="AB178" s="19"/>
    </row>
    <row r="179" spans="1:28" ht="23.25" x14ac:dyDescent="0.25">
      <c r="A179" s="9"/>
      <c r="B179" s="192" t="s">
        <v>2669</v>
      </c>
      <c r="C179" s="192"/>
      <c r="D179" s="192"/>
      <c r="E179" s="169">
        <v>0.02</v>
      </c>
      <c r="F179" s="168">
        <v>0.01</v>
      </c>
      <c r="G179" s="163">
        <f>IF(F179&gt;0,SUM(E179+F179),"")</f>
        <v>0.03</v>
      </c>
      <c r="H179" s="5"/>
      <c r="I179" s="192" t="s">
        <v>2671</v>
      </c>
      <c r="J179" s="192"/>
      <c r="K179" s="192"/>
      <c r="L179" s="192"/>
      <c r="M179" s="170">
        <v>0.02</v>
      </c>
      <c r="O179" s="8"/>
      <c r="Q179" s="19"/>
      <c r="R179" s="157">
        <f>IF(M179&gt;0,SUM(L179+M179),"")</f>
        <v>0.02</v>
      </c>
      <c r="T179" s="19"/>
      <c r="U179" s="238" t="s">
        <v>1166</v>
      </c>
      <c r="V179" s="238"/>
      <c r="W179" s="238"/>
      <c r="X179" s="24">
        <v>0.02</v>
      </c>
      <c r="Y179" s="162"/>
      <c r="Z179" s="163" t="str">
        <f>IF(Y179&gt;0,SUM(E181+Y179),"")</f>
        <v/>
      </c>
      <c r="AA179" s="19"/>
      <c r="AB179" s="19"/>
    </row>
    <row r="180" spans="1:28" ht="23.25" hidden="1" x14ac:dyDescent="0.25">
      <c r="A180" s="9"/>
      <c r="B180" s="178"/>
      <c r="C180" s="178"/>
      <c r="D180" s="178"/>
      <c r="E180" s="167"/>
      <c r="H180" s="5"/>
      <c r="I180" s="178"/>
      <c r="J180" s="178"/>
      <c r="K180" s="178"/>
      <c r="L180" s="178"/>
      <c r="M180" s="5"/>
      <c r="O180" s="8"/>
      <c r="Q180" s="19"/>
      <c r="R180" s="157" t="str">
        <f>IF(S180&gt;0,SUM(L180+S180),"")</f>
        <v/>
      </c>
      <c r="S180" s="162"/>
      <c r="T180" s="19"/>
      <c r="U180" s="238" t="s">
        <v>1167</v>
      </c>
      <c r="V180" s="238"/>
      <c r="W180" s="238"/>
      <c r="X180" s="24">
        <v>0.03</v>
      </c>
      <c r="Y180" s="162"/>
      <c r="Z180" s="163" t="str">
        <f>IF(Y180&gt;0,SUM(E182+Y180),"")</f>
        <v/>
      </c>
      <c r="AA180" s="19"/>
      <c r="AB180" s="19"/>
    </row>
    <row r="181" spans="1:28" ht="23.25" hidden="1" x14ac:dyDescent="0.25">
      <c r="A181" s="9"/>
      <c r="B181" s="178"/>
      <c r="C181" s="178"/>
      <c r="D181" s="178"/>
      <c r="E181" s="167"/>
      <c r="H181" s="5"/>
      <c r="I181" s="178"/>
      <c r="J181" s="178"/>
      <c r="K181" s="178"/>
      <c r="L181" s="178"/>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8"/>
      <c r="C182" s="178"/>
      <c r="D182" s="178"/>
      <c r="E182" s="167"/>
      <c r="H182" s="5"/>
      <c r="I182" s="178"/>
      <c r="J182" s="178"/>
      <c r="K182" s="178"/>
      <c r="L182" s="178"/>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30747583.799999997</v>
      </c>
      <c r="F185" s="92"/>
      <c r="G185" s="93"/>
      <c r="H185" s="88"/>
      <c r="I185" s="90" t="s">
        <v>2627</v>
      </c>
      <c r="J185" s="164">
        <f>+SUM(M179:M183)</f>
        <v>0.02</v>
      </c>
      <c r="K185" s="237" t="s">
        <v>2628</v>
      </c>
      <c r="L185" s="237"/>
      <c r="M185" s="94">
        <f>+J185*(SUM(K20:K35))</f>
        <v>20498389.199999999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6" t="s">
        <v>2636</v>
      </c>
      <c r="C192" s="196"/>
      <c r="E192" s="5" t="s">
        <v>20</v>
      </c>
      <c r="H192" s="26" t="s">
        <v>24</v>
      </c>
      <c r="J192" s="5" t="s">
        <v>2637</v>
      </c>
      <c r="K192" s="5"/>
      <c r="M192" s="5"/>
      <c r="N192" s="5"/>
      <c r="O192" s="8"/>
      <c r="Q192" s="152"/>
      <c r="R192" s="153"/>
      <c r="S192" s="153"/>
      <c r="T192" s="152"/>
    </row>
    <row r="193" spans="1:18" x14ac:dyDescent="0.25">
      <c r="A193" s="9"/>
      <c r="C193" s="126">
        <v>43784</v>
      </c>
      <c r="D193" s="5"/>
      <c r="E193" s="125">
        <v>2000</v>
      </c>
      <c r="F193" s="5"/>
      <c r="G193" s="5"/>
      <c r="H193" s="146" t="s">
        <v>2688</v>
      </c>
      <c r="J193" s="5"/>
      <c r="K193" s="126">
        <v>42089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2688</v>
      </c>
      <c r="D212" s="21"/>
      <c r="G212" s="27" t="s">
        <v>2621</v>
      </c>
      <c r="H212" s="177">
        <v>3008174994</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ROCHI</cp:lastModifiedBy>
  <cp:lastPrinted>2020-12-28T16:54:57Z</cp:lastPrinted>
  <dcterms:created xsi:type="dcterms:W3CDTF">2020-10-14T21:57:42Z</dcterms:created>
  <dcterms:modified xsi:type="dcterms:W3CDTF">2020-12-28T16:55:02Z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