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575" windowHeight="4860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RACIONES'!$A$1:$F$14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P7" i="12" l="1"/>
  <c r="Q7" i="12"/>
  <c r="K6" i="9" l="1"/>
  <c r="D7" i="12" l="1"/>
  <c r="N7" i="12" l="1"/>
  <c r="I7" i="12"/>
  <c r="H13" i="9"/>
  <c r="B13" i="9"/>
  <c r="N13" i="9" l="1"/>
  <c r="B7" i="7"/>
  <c r="B6" i="7"/>
  <c r="D13" i="7" l="1"/>
  <c r="C6" i="7"/>
  <c r="E13" i="7"/>
  <c r="C23" i="11" s="1"/>
  <c r="C7" i="7"/>
  <c r="B23" i="11" l="1"/>
  <c r="D23" i="11" s="1"/>
  <c r="F7" i="12" s="1"/>
  <c r="K7" i="12" s="1"/>
  <c r="F13" i="7"/>
  <c r="E14" i="7"/>
  <c r="D14" i="7"/>
  <c r="F14" i="7" l="1"/>
  <c r="C8" i="7"/>
  <c r="H15" i="9"/>
  <c r="N15" i="9" l="1"/>
  <c r="N16" i="9" l="1"/>
  <c r="C10" i="11" s="1"/>
  <c r="C16" i="11" l="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G7" i="12" l="1"/>
  <c r="O7" i="12"/>
  <c r="L7" i="12"/>
</calcChain>
</file>

<file path=xl/sharedStrings.xml><?xml version="1.0" encoding="utf-8"?>
<sst xmlns="http://schemas.openxmlformats.org/spreadsheetml/2006/main" count="138" uniqueCount="104">
  <si>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</si>
  <si>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</si>
  <si>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</si>
  <si>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</si>
  <si>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</si>
  <si>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</si>
  <si>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</si>
  <si>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</si>
  <si>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</si>
  <si>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</si>
  <si>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</si>
  <si>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</si>
  <si>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</si>
  <si>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</si>
  <si>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</si>
  <si>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</si>
  <si>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</si>
  <si>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</si>
  <si>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</si>
  <si>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</si>
  <si>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</si>
  <si>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</si>
  <si>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</si>
  <si>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</si>
  <si>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</si>
  <si>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</si>
  <si>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</si>
  <si>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</si>
  <si>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</si>
  <si>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</si>
  <si>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</si>
  <si>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</si>
  <si>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</si>
  <si>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</si>
  <si>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</si>
  <si>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</si>
  <si>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</si>
  <si>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</si>
  <si>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</si>
  <si>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</si>
  <si>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</si>
  <si>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</si>
  <si>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</si>
  <si>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</si>
  <si>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</si>
  <si>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</si>
  <si>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</si>
  <si>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</si>
  <si>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</si>
  <si>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</si>
  <si>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</si>
  <si>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</si>
  <si>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</si>
  <si>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</si>
  <si>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</si>
  <si>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</si>
  <si>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</si>
  <si>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</si>
  <si>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</si>
  <si>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</si>
  <si>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</si>
  <si>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</si>
  <si>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</si>
  <si>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</si>
  <si>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</si>
  <si>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</si>
  <si>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</si>
  <si>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</si>
  <si>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</si>
  <si>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</si>
  <si>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</si>
  <si>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</si>
  <si>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</si>
  <si>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</si>
  <si>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</si>
  <si>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</si>
  <si>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</si>
  <si>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</si>
  <si>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</si>
  <si>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</si>
  <si>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</si>
  <si>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</si>
  <si>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</si>
  <si>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</si>
  <si>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VALLE DEL CAUCA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</si>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</sst>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8"/>
  <sheetViews>
    <sheetView tabSelected="1" zoomScaleNormal="100" workbookViewId="0">
      <selection activeCell="H13" sqref="H13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3" t="s">
        <v>96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9"/>
      <c r="B3" s="128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5" t="s">
        <v>73</v>
      </c>
      <c r="B4" s="135" t="s">
        <v>52</v>
      </c>
      <c r="C4" s="139" t="s">
        <v>76</v>
      </c>
      <c r="D4" s="134" t="s">
        <v>71</v>
      </c>
      <c r="E4" s="134"/>
      <c r="F4" s="134"/>
      <c r="G4" s="134"/>
      <c r="H4" s="134" t="s">
        <v>103</v>
      </c>
      <c r="I4" s="134"/>
      <c r="J4" s="134"/>
      <c r="K4" s="134"/>
      <c r="L4" s="134"/>
      <c r="N4" s="136" t="s">
        <v>78</v>
      </c>
      <c r="O4" s="137"/>
      <c r="P4" s="137"/>
      <c r="Q4" s="138"/>
    </row>
    <row r="5" spans="1:17">
      <c r="A5" s="135"/>
      <c r="B5" s="135"/>
      <c r="C5" s="139"/>
      <c r="D5" s="134"/>
      <c r="E5" s="134"/>
      <c r="F5" s="134"/>
      <c r="G5" s="134"/>
      <c r="H5" s="134"/>
      <c r="I5" s="134"/>
      <c r="J5" s="134"/>
      <c r="K5" s="134"/>
      <c r="L5" s="134"/>
      <c r="N5" s="134" t="s">
        <v>82</v>
      </c>
      <c r="O5" s="134" t="s">
        <v>80</v>
      </c>
      <c r="P5" s="134" t="s">
        <v>75</v>
      </c>
      <c r="Q5" s="134"/>
    </row>
    <row r="6" spans="1:17" ht="51">
      <c r="A6" s="135"/>
      <c r="B6" s="135"/>
      <c r="C6" s="139"/>
      <c r="D6" s="6" t="s">
        <v>82</v>
      </c>
      <c r="E6" s="7" t="s">
        <v>74</v>
      </c>
      <c r="F6" s="8" t="s">
        <v>75</v>
      </c>
      <c r="G6" s="9" t="s">
        <v>98</v>
      </c>
      <c r="H6" s="10" t="s">
        <v>76</v>
      </c>
      <c r="I6" s="6" t="s">
        <v>77</v>
      </c>
      <c r="J6" s="7" t="s">
        <v>74</v>
      </c>
      <c r="K6" s="8" t="s">
        <v>75</v>
      </c>
      <c r="L6" s="9" t="s">
        <v>99</v>
      </c>
      <c r="N6" s="134"/>
      <c r="O6" s="134"/>
      <c r="P6" s="11" t="s">
        <v>79</v>
      </c>
      <c r="Q6" s="11" t="s">
        <v>81</v>
      </c>
    </row>
    <row r="7" spans="1:17">
      <c r="A7" s="12">
        <v>13</v>
      </c>
      <c r="B7" s="12" t="s">
        <v>84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7906416</v>
      </c>
      <c r="G7" s="13">
        <f t="shared" ref="G7" si="0">+E7+F7</f>
        <v>28132372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86970576</v>
      </c>
      <c r="L7" s="14">
        <f t="shared" ref="L7" si="5">+H7+I7+J7+K7</f>
        <v>320806244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124502</v>
      </c>
      <c r="Q7" s="14">
        <f>+'ENTREGA DE RACIONES'!C13</f>
        <v>51233</v>
      </c>
    </row>
    <row r="8" spans="1:17">
      <c r="L8" s="15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D30" sqref="D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4" t="s">
        <v>94</v>
      </c>
      <c r="B1" s="145"/>
      <c r="C1" s="145"/>
      <c r="D1" s="145"/>
      <c r="E1" s="146"/>
      <c r="F1" s="3"/>
      <c r="G1" s="3"/>
      <c r="H1" s="3"/>
      <c r="I1" s="3"/>
      <c r="J1" s="16"/>
    </row>
    <row r="2" spans="1:10" ht="32.25" customHeight="1">
      <c r="A2" s="17"/>
      <c r="B2" s="18"/>
      <c r="C2" s="18"/>
      <c r="D2" s="18"/>
      <c r="E2" s="19"/>
      <c r="F2" s="3"/>
      <c r="G2" s="3"/>
      <c r="H2" s="3"/>
      <c r="I2" s="3"/>
      <c r="J2" s="16"/>
    </row>
    <row r="3" spans="1:10" ht="12.75" customHeight="1">
      <c r="A3" s="134" t="s">
        <v>37</v>
      </c>
      <c r="B3" s="134"/>
      <c r="C3" s="134"/>
      <c r="D3" s="20"/>
      <c r="E3" s="21"/>
      <c r="F3" s="3"/>
      <c r="G3" s="3"/>
      <c r="H3" s="3"/>
      <c r="I3" s="3"/>
      <c r="J3" s="3"/>
    </row>
    <row r="4" spans="1:10">
      <c r="A4" s="140" t="s">
        <v>65</v>
      </c>
      <c r="B4" s="141"/>
      <c r="C4" s="11" t="s">
        <v>66</v>
      </c>
      <c r="D4" s="20"/>
      <c r="E4" s="35"/>
      <c r="F4" s="22"/>
      <c r="G4" s="22"/>
      <c r="H4" s="22"/>
      <c r="I4" s="22"/>
      <c r="J4" s="22"/>
    </row>
    <row r="5" spans="1:10" ht="12.75" customHeight="1">
      <c r="A5" s="142" t="s">
        <v>16</v>
      </c>
      <c r="B5" s="143"/>
      <c r="C5" s="23">
        <f>+'DOTACIÓN INICIAL'!E20</f>
        <v>3327114</v>
      </c>
      <c r="D5" s="20"/>
      <c r="E5" s="35"/>
      <c r="F5" s="3"/>
      <c r="G5" s="3"/>
      <c r="H5" s="3"/>
      <c r="I5" s="3"/>
      <c r="J5" s="3"/>
    </row>
    <row r="6" spans="1:10" ht="16.5">
      <c r="A6" s="142" t="s">
        <v>67</v>
      </c>
      <c r="B6" s="143"/>
      <c r="C6" s="24">
        <f>+ROUNDUP(C5*10%,0)</f>
        <v>332712</v>
      </c>
      <c r="D6" s="20"/>
      <c r="E6" s="19"/>
      <c r="F6" s="3"/>
      <c r="G6" s="3"/>
      <c r="H6" s="3"/>
      <c r="I6" s="3"/>
      <c r="J6" s="3"/>
    </row>
    <row r="7" spans="1:10" ht="16.5">
      <c r="A7" s="25"/>
      <c r="B7" s="20"/>
      <c r="C7" s="26"/>
      <c r="D7" s="3"/>
      <c r="E7" s="19"/>
      <c r="F7" s="3"/>
      <c r="G7" s="3"/>
      <c r="H7" s="3"/>
      <c r="I7" s="3"/>
      <c r="J7" s="3"/>
    </row>
    <row r="8" spans="1:10" ht="16.5">
      <c r="A8" s="147" t="s">
        <v>38</v>
      </c>
      <c r="B8" s="148"/>
      <c r="C8" s="148"/>
      <c r="D8" s="3"/>
      <c r="E8" s="19"/>
      <c r="F8" s="3"/>
      <c r="G8" s="3"/>
      <c r="H8" s="3"/>
      <c r="I8" s="3"/>
      <c r="J8" s="3"/>
    </row>
    <row r="9" spans="1:10" ht="12.75" customHeight="1">
      <c r="A9" s="151" t="s">
        <v>65</v>
      </c>
      <c r="B9" s="152"/>
      <c r="C9" s="11" t="s">
        <v>71</v>
      </c>
      <c r="D9" s="3"/>
      <c r="E9" s="19"/>
      <c r="F9" s="3"/>
      <c r="G9" s="3"/>
      <c r="H9" s="3"/>
      <c r="I9" s="3"/>
      <c r="J9" s="3"/>
    </row>
    <row r="10" spans="1:10" ht="16.5">
      <c r="A10" s="158" t="s">
        <v>38</v>
      </c>
      <c r="B10" s="158"/>
      <c r="C10" s="23">
        <f>('ALIMENTO TERAPEUTICO'!$N$16)/12</f>
        <v>918120</v>
      </c>
      <c r="D10" s="3"/>
      <c r="E10" s="19"/>
      <c r="F10" s="3"/>
      <c r="G10" s="3"/>
      <c r="H10" s="3"/>
      <c r="I10" s="3"/>
      <c r="J10" s="3"/>
    </row>
    <row r="11" spans="1:10" ht="9" customHeight="1">
      <c r="A11" s="25"/>
      <c r="B11" s="20"/>
      <c r="C11" s="26"/>
      <c r="D11" s="3"/>
      <c r="E11" s="19"/>
      <c r="F11" s="3"/>
      <c r="G11" s="3"/>
      <c r="H11" s="3"/>
      <c r="I11" s="3"/>
      <c r="J11" s="3"/>
    </row>
    <row r="12" spans="1:10" ht="16.5">
      <c r="A12" s="147" t="s">
        <v>69</v>
      </c>
      <c r="B12" s="148"/>
      <c r="C12" s="148"/>
      <c r="D12" s="3"/>
      <c r="E12" s="19"/>
      <c r="F12" s="3"/>
      <c r="G12" s="3"/>
      <c r="H12" s="3"/>
      <c r="I12" s="3"/>
      <c r="J12" s="3"/>
    </row>
    <row r="13" spans="1:10" ht="12.75" customHeight="1">
      <c r="A13" s="151" t="s">
        <v>65</v>
      </c>
      <c r="B13" s="152"/>
      <c r="C13" s="11" t="s">
        <v>66</v>
      </c>
      <c r="D13" s="3"/>
      <c r="E13" s="19"/>
      <c r="F13" s="3"/>
      <c r="G13" s="3"/>
      <c r="H13" s="3"/>
      <c r="I13" s="3"/>
      <c r="J13" s="3"/>
    </row>
    <row r="14" spans="1:10" ht="16.5">
      <c r="A14" s="158" t="s">
        <v>49</v>
      </c>
      <c r="B14" s="158"/>
      <c r="C14" s="23">
        <f>+'COSTOS MENSUALES - DETALLADOS'!E22</f>
        <v>151800</v>
      </c>
      <c r="D14" s="3"/>
      <c r="E14" s="19"/>
      <c r="F14" s="16"/>
      <c r="G14" s="16"/>
      <c r="H14" s="16"/>
      <c r="I14" s="16"/>
      <c r="J14" s="16"/>
    </row>
    <row r="15" spans="1:10" ht="16.5">
      <c r="A15" s="158" t="s">
        <v>62</v>
      </c>
      <c r="B15" s="158"/>
      <c r="C15" s="23">
        <f>+'COSTOS MENSUALES - DETALLADOS'!E31</f>
        <v>15344222</v>
      </c>
      <c r="D15" s="20"/>
      <c r="E15" s="19"/>
      <c r="F15" s="16"/>
      <c r="G15" s="16"/>
      <c r="H15" s="16"/>
      <c r="I15" s="16"/>
      <c r="J15" s="16"/>
    </row>
    <row r="16" spans="1:10">
      <c r="A16" s="153" t="s">
        <v>35</v>
      </c>
      <c r="B16" s="154"/>
      <c r="C16" s="23">
        <f>+'COSTOS MENSUALES - DETALLADOS'!E38</f>
        <v>4729934</v>
      </c>
      <c r="D16" s="20"/>
      <c r="E16" s="112"/>
      <c r="F16" s="16"/>
      <c r="G16" s="16"/>
      <c r="H16" s="16"/>
      <c r="I16" s="16"/>
      <c r="J16" s="16"/>
    </row>
    <row r="17" spans="1:10">
      <c r="A17" s="156" t="s">
        <v>68</v>
      </c>
      <c r="B17" s="157"/>
      <c r="C17" s="28">
        <f>SUM(C14:C16)</f>
        <v>20225956</v>
      </c>
      <c r="D17" s="20"/>
      <c r="E17" s="35"/>
      <c r="F17" s="16"/>
      <c r="G17" s="16"/>
      <c r="H17" s="16"/>
      <c r="I17" s="16"/>
      <c r="J17" s="16"/>
    </row>
    <row r="18" spans="1:10">
      <c r="A18" s="155"/>
      <c r="B18" s="155"/>
      <c r="C18" s="29"/>
      <c r="D18" s="27"/>
      <c r="E18" s="112"/>
      <c r="F18" s="16"/>
      <c r="G18" s="16"/>
      <c r="H18" s="16"/>
      <c r="I18" s="16"/>
      <c r="J18" s="16"/>
    </row>
    <row r="19" spans="1:10">
      <c r="A19" s="159" t="s">
        <v>70</v>
      </c>
      <c r="B19" s="160"/>
      <c r="C19" s="30">
        <f>+C17+C18</f>
        <v>20225956</v>
      </c>
      <c r="D19" s="27"/>
      <c r="E19" s="112"/>
      <c r="F19" s="31"/>
      <c r="G19" s="31"/>
      <c r="H19" s="31"/>
      <c r="I19" s="32"/>
      <c r="J19" s="33"/>
    </row>
    <row r="20" spans="1:10" ht="13.5">
      <c r="A20" s="34"/>
      <c r="B20" s="20"/>
      <c r="C20" s="20"/>
      <c r="D20" s="20"/>
      <c r="E20" s="113"/>
    </row>
    <row r="21" spans="1:10" ht="12.75" customHeight="1">
      <c r="A21" s="149" t="s">
        <v>52</v>
      </c>
      <c r="B21" s="134" t="s">
        <v>95</v>
      </c>
      <c r="C21" s="134"/>
      <c r="D21" s="134"/>
      <c r="E21" s="35"/>
    </row>
    <row r="22" spans="1:10">
      <c r="A22" s="150"/>
      <c r="B22" s="36" t="s">
        <v>55</v>
      </c>
      <c r="C22" s="36" t="s">
        <v>15</v>
      </c>
      <c r="D22" s="36" t="s">
        <v>14</v>
      </c>
      <c r="E22" s="35"/>
    </row>
    <row r="23" spans="1:10">
      <c r="A23" s="12" t="s">
        <v>84</v>
      </c>
      <c r="B23" s="37">
        <f>+'ENTREGA DE RACIONES'!D13</f>
        <v>2988048</v>
      </c>
      <c r="C23" s="37">
        <f>+'ENTREGA DE RACIONES'!E13</f>
        <v>4918368</v>
      </c>
      <c r="D23" s="37">
        <f t="shared" ref="D23" si="0">+B23+C23</f>
        <v>7906416</v>
      </c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3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1" t="s">
        <v>41</v>
      </c>
      <c r="B1" s="161"/>
      <c r="C1" s="161"/>
      <c r="D1" s="161"/>
      <c r="E1" s="161"/>
    </row>
    <row r="2" spans="1:8">
      <c r="A2" s="38"/>
    </row>
    <row r="3" spans="1:8">
      <c r="A3" s="39" t="s">
        <v>34</v>
      </c>
      <c r="B3" s="165"/>
      <c r="C3" s="165"/>
      <c r="D3" s="165"/>
      <c r="E3" s="166"/>
    </row>
    <row r="4" spans="1:8">
      <c r="A4" s="40"/>
      <c r="B4" s="164"/>
      <c r="C4" s="164"/>
      <c r="D4" s="141"/>
      <c r="E4" s="125">
        <v>0.03</v>
      </c>
    </row>
    <row r="5" spans="1:8">
      <c r="A5" s="40"/>
    </row>
    <row r="6" spans="1:8" ht="15.75">
      <c r="A6" s="41" t="s">
        <v>2</v>
      </c>
      <c r="B6" s="42"/>
      <c r="C6" s="42"/>
      <c r="D6" s="42"/>
      <c r="E6" s="42"/>
    </row>
    <row r="7" spans="1:8" ht="8.25" customHeight="1"/>
    <row r="8" spans="1:8" ht="6.75" customHeight="1"/>
    <row r="9" spans="1:8" ht="31.5" customHeight="1">
      <c r="A9" s="44" t="s">
        <v>18</v>
      </c>
      <c r="B9" s="114" t="s">
        <v>83</v>
      </c>
      <c r="C9" s="120" t="s">
        <v>92</v>
      </c>
      <c r="D9" s="11" t="s">
        <v>12</v>
      </c>
      <c r="E9" s="11" t="s">
        <v>13</v>
      </c>
    </row>
    <row r="10" spans="1:8" ht="25.5">
      <c r="A10" s="48" t="s">
        <v>33</v>
      </c>
      <c r="B10" s="126">
        <v>702893</v>
      </c>
      <c r="C10" s="126">
        <f>ROUND(B10+B10*$E$4,0)</f>
        <v>723980</v>
      </c>
      <c r="D10" s="73">
        <v>1</v>
      </c>
      <c r="E10" s="95">
        <f>ROUND(C10*D10,0)</f>
        <v>723980</v>
      </c>
    </row>
    <row r="11" spans="1:8" ht="63.75">
      <c r="A11" s="48" t="s">
        <v>22</v>
      </c>
      <c r="B11" s="126">
        <v>231829</v>
      </c>
      <c r="C11" s="126">
        <f t="shared" ref="C11:C17" si="0">ROUND(B11+B11*$E$4,0)</f>
        <v>238784</v>
      </c>
      <c r="D11" s="73">
        <v>1</v>
      </c>
      <c r="E11" s="95">
        <f t="shared" ref="E11:E17" si="1">ROUND(C11*D11,0)</f>
        <v>238784</v>
      </c>
      <c r="G11" s="131" t="s">
        <v>102</v>
      </c>
      <c r="H11" s="132">
        <f>+E10+E11+E13+E14</f>
        <v>1329486</v>
      </c>
    </row>
    <row r="12" spans="1:8">
      <c r="A12" s="48" t="s">
        <v>39</v>
      </c>
      <c r="B12" s="126">
        <v>590266</v>
      </c>
      <c r="C12" s="126">
        <f t="shared" si="0"/>
        <v>607974</v>
      </c>
      <c r="D12" s="49">
        <v>1</v>
      </c>
      <c r="E12" s="95">
        <f t="shared" si="1"/>
        <v>607974</v>
      </c>
    </row>
    <row r="13" spans="1:8" ht="38.25">
      <c r="A13" s="50" t="s">
        <v>24</v>
      </c>
      <c r="B13" s="126">
        <v>107598</v>
      </c>
      <c r="C13" s="126">
        <f t="shared" si="0"/>
        <v>110826</v>
      </c>
      <c r="D13" s="73">
        <v>1</v>
      </c>
      <c r="E13" s="95">
        <f t="shared" si="1"/>
        <v>110826</v>
      </c>
      <c r="F13" s="51"/>
    </row>
    <row r="14" spans="1:8" ht="38.25">
      <c r="A14" s="48" t="s">
        <v>23</v>
      </c>
      <c r="B14" s="126">
        <v>248443</v>
      </c>
      <c r="C14" s="126">
        <f t="shared" si="0"/>
        <v>255896</v>
      </c>
      <c r="D14" s="73">
        <v>1</v>
      </c>
      <c r="E14" s="95">
        <f t="shared" si="1"/>
        <v>255896</v>
      </c>
    </row>
    <row r="15" spans="1:8">
      <c r="A15" s="48" t="s">
        <v>1</v>
      </c>
      <c r="B15" s="126">
        <v>240925</v>
      </c>
      <c r="C15" s="126">
        <f t="shared" si="0"/>
        <v>248153</v>
      </c>
      <c r="D15" s="46">
        <v>1</v>
      </c>
      <c r="E15" s="95">
        <f t="shared" si="1"/>
        <v>248153</v>
      </c>
    </row>
    <row r="16" spans="1:8">
      <c r="A16" s="48" t="s">
        <v>40</v>
      </c>
      <c r="B16" s="126">
        <v>746866</v>
      </c>
      <c r="C16" s="126">
        <f t="shared" si="0"/>
        <v>769272</v>
      </c>
      <c r="D16" s="46">
        <v>1</v>
      </c>
      <c r="E16" s="95">
        <f t="shared" si="1"/>
        <v>769272</v>
      </c>
    </row>
    <row r="17" spans="1:6">
      <c r="A17" s="52" t="s">
        <v>3</v>
      </c>
      <c r="B17" s="126">
        <v>361387</v>
      </c>
      <c r="C17" s="126">
        <f t="shared" si="0"/>
        <v>372229</v>
      </c>
      <c r="D17" s="53">
        <v>1</v>
      </c>
      <c r="E17" s="95">
        <f t="shared" si="1"/>
        <v>372229</v>
      </c>
    </row>
    <row r="18" spans="1:6">
      <c r="B18" s="162"/>
      <c r="C18" s="162"/>
      <c r="D18" s="162"/>
      <c r="E18" s="47">
        <f>SUM(E10:E17)</f>
        <v>3327114</v>
      </c>
    </row>
    <row r="20" spans="1:6" ht="16.5">
      <c r="A20" s="163" t="s">
        <v>60</v>
      </c>
      <c r="B20" s="163"/>
      <c r="C20" s="163"/>
      <c r="D20" s="163"/>
      <c r="E20" s="94">
        <f>+E18</f>
        <v>3327114</v>
      </c>
      <c r="F20" s="54"/>
    </row>
    <row r="21" spans="1:6">
      <c r="A21" s="55"/>
      <c r="B21" s="56"/>
      <c r="C21" s="56"/>
      <c r="D21" s="56"/>
      <c r="E21" s="57"/>
    </row>
    <row r="22" spans="1:6">
      <c r="A22" s="55"/>
      <c r="B22" s="58"/>
      <c r="C22" s="58"/>
      <c r="D22" s="58"/>
      <c r="E22" s="58"/>
    </row>
    <row r="23" spans="1:6">
      <c r="A23" s="55"/>
      <c r="B23" s="58"/>
      <c r="C23" s="58"/>
      <c r="D23" s="58"/>
      <c r="E23" s="58"/>
    </row>
    <row r="24" spans="1:6">
      <c r="A24" s="59"/>
      <c r="B24" s="58"/>
      <c r="C24" s="58"/>
      <c r="D24" s="58"/>
      <c r="E24" s="58"/>
    </row>
    <row r="25" spans="1:6">
      <c r="A25" s="55"/>
      <c r="B25" s="58"/>
      <c r="C25" s="58"/>
      <c r="D25" s="58"/>
      <c r="E25" s="58"/>
    </row>
    <row r="26" spans="1:6">
      <c r="A26" s="55"/>
      <c r="B26" s="58"/>
      <c r="C26" s="58"/>
      <c r="D26" s="58"/>
      <c r="E26" s="58"/>
    </row>
    <row r="27" spans="1:6">
      <c r="A27" s="55"/>
      <c r="B27" s="57"/>
      <c r="C27" s="57"/>
      <c r="D27" s="58"/>
      <c r="E27" s="58"/>
    </row>
    <row r="28" spans="1:6">
      <c r="A28" s="55"/>
      <c r="B28" s="58"/>
      <c r="C28" s="58"/>
      <c r="D28" s="58"/>
      <c r="E28" s="58"/>
    </row>
    <row r="29" spans="1:6">
      <c r="A29" s="55"/>
      <c r="B29" s="57"/>
      <c r="C29" s="57"/>
      <c r="D29" s="58"/>
      <c r="E29" s="58"/>
    </row>
    <row r="30" spans="1:6">
      <c r="A30" s="55"/>
      <c r="B30" s="58"/>
      <c r="C30" s="58"/>
      <c r="D30" s="58"/>
      <c r="E30" s="58"/>
    </row>
    <row r="31" spans="1:6">
      <c r="A31" s="55"/>
      <c r="B31" s="58"/>
      <c r="C31" s="58"/>
      <c r="D31" s="58"/>
      <c r="E31" s="58"/>
    </row>
    <row r="32" spans="1:6">
      <c r="A32" s="55"/>
      <c r="B32" s="58"/>
      <c r="C32" s="58"/>
      <c r="D32" s="58"/>
      <c r="E32" s="58"/>
    </row>
    <row r="33" spans="1:5">
      <c r="A33" s="55"/>
      <c r="B33" s="57"/>
      <c r="C33" s="57"/>
      <c r="D33" s="58"/>
      <c r="E33" s="58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3" customWidth="1"/>
    <col min="2" max="2" width="15.140625" style="43" customWidth="1"/>
    <col min="3" max="3" width="17" style="43" customWidth="1"/>
    <col min="4" max="4" width="17.28515625" style="43" customWidth="1"/>
    <col min="5" max="5" width="15.140625" style="43" bestFit="1" customWidth="1"/>
    <col min="6" max="6" width="13.28515625" style="43" bestFit="1" customWidth="1"/>
    <col min="7" max="7" width="14.28515625" style="43" bestFit="1" customWidth="1"/>
    <col min="8" max="16384" width="11.42578125" style="43"/>
  </cols>
  <sheetData>
    <row r="1" spans="1:6" ht="37.5" customHeight="1">
      <c r="A1" s="168" t="s">
        <v>93</v>
      </c>
      <c r="B1" s="168"/>
      <c r="C1" s="168"/>
      <c r="D1" s="168"/>
      <c r="E1" s="168"/>
    </row>
    <row r="2" spans="1:6">
      <c r="A2" s="38"/>
    </row>
    <row r="3" spans="1:6">
      <c r="A3" s="60" t="s">
        <v>34</v>
      </c>
      <c r="B3" s="169"/>
      <c r="C3" s="169"/>
      <c r="D3" s="169"/>
      <c r="E3" s="169"/>
    </row>
    <row r="4" spans="1:6">
      <c r="A4" s="40"/>
      <c r="B4" s="170"/>
      <c r="C4" s="170"/>
      <c r="D4" s="171"/>
      <c r="E4" s="124">
        <v>0.03</v>
      </c>
    </row>
    <row r="5" spans="1:6" ht="15.75" customHeight="1">
      <c r="A5" s="61" t="s">
        <v>63</v>
      </c>
      <c r="B5" s="61"/>
      <c r="C5" s="61"/>
      <c r="D5" s="61"/>
      <c r="E5" s="61"/>
    </row>
    <row r="6" spans="1:6" ht="15.75">
      <c r="A6" s="62" t="s">
        <v>19</v>
      </c>
      <c r="B6" s="96"/>
      <c r="C6" s="96"/>
      <c r="D6" s="96"/>
      <c r="E6" s="96"/>
    </row>
    <row r="7" spans="1:6">
      <c r="B7" s="59"/>
      <c r="C7" s="59"/>
      <c r="D7" s="97"/>
    </row>
    <row r="8" spans="1:6" ht="27" customHeight="1">
      <c r="A8" s="63" t="s">
        <v>48</v>
      </c>
      <c r="B8" s="114" t="s">
        <v>83</v>
      </c>
      <c r="C8" s="120" t="s">
        <v>92</v>
      </c>
      <c r="D8" s="98" t="s">
        <v>26</v>
      </c>
      <c r="E8" s="98" t="s">
        <v>13</v>
      </c>
    </row>
    <row r="9" spans="1:6">
      <c r="A9" s="45" t="s">
        <v>4</v>
      </c>
      <c r="B9" s="64">
        <v>784</v>
      </c>
      <c r="C9" s="64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5" t="s">
        <v>5</v>
      </c>
      <c r="B10" s="64">
        <v>106</v>
      </c>
      <c r="C10" s="64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5" t="s">
        <v>42</v>
      </c>
      <c r="B11" s="64">
        <v>530</v>
      </c>
      <c r="C11" s="64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5" t="s">
        <v>50</v>
      </c>
      <c r="B12" s="64">
        <v>530</v>
      </c>
      <c r="C12" s="64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5" t="s">
        <v>43</v>
      </c>
      <c r="B13" s="64">
        <v>212</v>
      </c>
      <c r="C13" s="64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5" t="s">
        <v>6</v>
      </c>
      <c r="B14" s="64">
        <v>8433</v>
      </c>
      <c r="C14" s="64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5" t="s">
        <v>7</v>
      </c>
      <c r="B15" s="64">
        <v>964</v>
      </c>
      <c r="C15" s="64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5" t="s">
        <v>8</v>
      </c>
      <c r="B16" s="64">
        <v>843</v>
      </c>
      <c r="C16" s="64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5" t="s">
        <v>9</v>
      </c>
      <c r="B17" s="64">
        <v>1567</v>
      </c>
      <c r="C17" s="64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5" t="s">
        <v>10</v>
      </c>
      <c r="B18" s="64">
        <v>175</v>
      </c>
      <c r="C18" s="64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5" t="s">
        <v>11</v>
      </c>
      <c r="B19" s="64">
        <v>3614</v>
      </c>
      <c r="C19" s="64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5" t="s">
        <v>46</v>
      </c>
      <c r="B20" s="64">
        <v>106</v>
      </c>
      <c r="C20" s="64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5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4" t="s">
        <v>61</v>
      </c>
      <c r="B24" s="116" t="s">
        <v>83</v>
      </c>
      <c r="C24" s="120" t="s">
        <v>92</v>
      </c>
      <c r="D24" s="98" t="s">
        <v>26</v>
      </c>
      <c r="E24" s="98" t="s">
        <v>13</v>
      </c>
      <c r="F24" s="111"/>
    </row>
    <row r="25" spans="1:7">
      <c r="A25" s="45" t="s">
        <v>25</v>
      </c>
      <c r="B25" s="64">
        <v>3372943</v>
      </c>
      <c r="C25" s="64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5" t="s">
        <v>27</v>
      </c>
      <c r="B26" s="64">
        <v>3372943</v>
      </c>
      <c r="C26" s="64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5" t="s">
        <v>44</v>
      </c>
      <c r="B27" s="64">
        <v>3372943</v>
      </c>
      <c r="C27" s="64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5" t="s">
        <v>20</v>
      </c>
      <c r="B28" s="64">
        <v>848720</v>
      </c>
      <c r="C28" s="64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5" t="s">
        <v>21</v>
      </c>
      <c r="B29" s="64">
        <v>954810</v>
      </c>
      <c r="C29" s="130">
        <v>1200000</v>
      </c>
      <c r="D29" s="100">
        <v>1</v>
      </c>
      <c r="E29" s="101">
        <f t="shared" si="3"/>
        <v>1200000</v>
      </c>
      <c r="F29" s="111"/>
    </row>
    <row r="30" spans="1:7">
      <c r="A30" s="45" t="s">
        <v>100</v>
      </c>
      <c r="B30" s="64">
        <v>218545</v>
      </c>
      <c r="C30" s="64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5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4" t="s">
        <v>36</v>
      </c>
      <c r="B33" s="116" t="s">
        <v>83</v>
      </c>
      <c r="C33" s="120" t="s">
        <v>92</v>
      </c>
      <c r="D33" s="98" t="s">
        <v>26</v>
      </c>
      <c r="E33" s="98" t="s">
        <v>13</v>
      </c>
      <c r="F33" s="111"/>
    </row>
    <row r="34" spans="1:7">
      <c r="A34" s="66" t="s">
        <v>32</v>
      </c>
      <c r="B34" s="64">
        <v>1281084</v>
      </c>
      <c r="C34" s="64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6" t="s">
        <v>31</v>
      </c>
      <c r="B35" s="64">
        <v>701911</v>
      </c>
      <c r="C35" s="64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6" t="s">
        <v>101</v>
      </c>
      <c r="B36" s="64">
        <v>0</v>
      </c>
      <c r="C36" s="130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7" t="s">
        <v>45</v>
      </c>
      <c r="B37" s="64">
        <v>212180</v>
      </c>
      <c r="C37" s="64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5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5"/>
      <c r="B39" s="55"/>
      <c r="C39" s="55"/>
      <c r="D39" s="55"/>
      <c r="E39" s="55"/>
      <c r="F39" s="111"/>
    </row>
    <row r="40" spans="1:7">
      <c r="A40" s="167" t="s">
        <v>64</v>
      </c>
      <c r="B40" s="167"/>
      <c r="C40" s="167"/>
      <c r="D40" s="167"/>
      <c r="E40" s="109">
        <f>+E22+E31+E38</f>
        <v>20225956</v>
      </c>
      <c r="F40" s="111"/>
    </row>
    <row r="41" spans="1:7">
      <c r="A41" s="55"/>
      <c r="B41" s="110"/>
      <c r="C41" s="110"/>
      <c r="D41" s="110"/>
      <c r="E41" s="59"/>
    </row>
    <row r="42" spans="1:7">
      <c r="A42" s="55"/>
      <c r="B42" s="55"/>
      <c r="C42" s="55"/>
      <c r="D42" s="55"/>
      <c r="E42" s="55"/>
    </row>
    <row r="43" spans="1:7">
      <c r="A43" s="55"/>
      <c r="B43" s="55"/>
      <c r="C43" s="55"/>
      <c r="D43" s="55"/>
      <c r="E43" s="55"/>
    </row>
    <row r="44" spans="1:7">
      <c r="A44" s="59"/>
      <c r="B44" s="55"/>
      <c r="C44" s="55"/>
      <c r="D44" s="55"/>
      <c r="E44" s="55"/>
    </row>
    <row r="45" spans="1:7">
      <c r="A45" s="55"/>
      <c r="B45" s="55"/>
      <c r="C45" s="55"/>
      <c r="D45" s="55"/>
      <c r="E45" s="55"/>
    </row>
    <row r="46" spans="1:7">
      <c r="A46" s="55"/>
      <c r="B46" s="55"/>
      <c r="C46" s="55"/>
      <c r="D46" s="55"/>
      <c r="E46" s="55"/>
    </row>
    <row r="47" spans="1:7">
      <c r="A47" s="55"/>
      <c r="B47" s="59"/>
      <c r="C47" s="59"/>
      <c r="D47" s="55"/>
      <c r="E47" s="55"/>
    </row>
    <row r="48" spans="1:7">
      <c r="A48" s="55"/>
      <c r="B48" s="55"/>
      <c r="C48" s="55"/>
      <c r="D48" s="55"/>
      <c r="E48" s="55"/>
    </row>
    <row r="49" spans="1:5">
      <c r="A49" s="55"/>
      <c r="B49" s="59"/>
      <c r="C49" s="59"/>
      <c r="D49" s="55"/>
      <c r="E49" s="55"/>
    </row>
    <row r="50" spans="1:5">
      <c r="A50" s="55"/>
      <c r="B50" s="55"/>
      <c r="C50" s="55"/>
      <c r="D50" s="55"/>
      <c r="E50" s="55"/>
    </row>
    <row r="51" spans="1:5">
      <c r="A51" s="55"/>
      <c r="B51" s="55"/>
      <c r="C51" s="55"/>
      <c r="D51" s="55"/>
      <c r="E51" s="55"/>
    </row>
    <row r="52" spans="1:5">
      <c r="A52" s="55"/>
      <c r="B52" s="55"/>
      <c r="C52" s="55"/>
      <c r="D52" s="55"/>
      <c r="E52" s="55"/>
    </row>
    <row r="53" spans="1:5">
      <c r="A53" s="55"/>
      <c r="B53" s="59"/>
      <c r="C53" s="59"/>
      <c r="D53" s="55"/>
      <c r="E53" s="55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2" customWidth="1"/>
    <col min="15" max="15" width="11.42578125" style="69" customWidth="1"/>
    <col min="16" max="16" width="12.5703125" style="69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2" t="s">
        <v>91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86"/>
      <c r="P2" s="86"/>
    </row>
    <row r="4" spans="1:18">
      <c r="J4" s="177">
        <v>2014</v>
      </c>
      <c r="K4" s="68">
        <v>2015</v>
      </c>
      <c r="L4" s="121">
        <v>2016</v>
      </c>
      <c r="M4" s="69"/>
      <c r="N4" s="69"/>
    </row>
    <row r="5" spans="1:18" ht="12.75" customHeight="1">
      <c r="A5" s="140" t="s">
        <v>51</v>
      </c>
      <c r="B5" s="164"/>
      <c r="C5" s="164"/>
      <c r="D5" s="164"/>
      <c r="E5" s="164"/>
      <c r="F5" s="164"/>
      <c r="G5" s="164"/>
      <c r="H5" s="164"/>
      <c r="I5" s="164"/>
      <c r="J5" s="177"/>
      <c r="K5" s="70">
        <v>0.03</v>
      </c>
      <c r="L5" s="70">
        <v>0.03</v>
      </c>
      <c r="M5" s="69"/>
      <c r="N5" s="69"/>
    </row>
    <row r="6" spans="1:18" ht="13.5" customHeight="1">
      <c r="A6" s="174" t="s">
        <v>72</v>
      </c>
      <c r="B6" s="175"/>
      <c r="C6" s="175"/>
      <c r="D6" s="175"/>
      <c r="E6" s="175"/>
      <c r="F6" s="175"/>
      <c r="G6" s="175"/>
      <c r="H6" s="175"/>
      <c r="I6" s="176"/>
      <c r="J6" s="71">
        <v>2060</v>
      </c>
      <c r="K6" s="71">
        <f>ROUND(J6+(J6*K5),0)</f>
        <v>2122</v>
      </c>
      <c r="L6" s="71">
        <f>ROUND(K6+(K6*L5),0)</f>
        <v>2186</v>
      </c>
      <c r="M6" s="69"/>
      <c r="N6" s="69"/>
    </row>
    <row r="7" spans="1:18">
      <c r="K7" s="69"/>
      <c r="L7" s="69"/>
      <c r="M7" s="69"/>
      <c r="N7" s="69"/>
    </row>
    <row r="8" spans="1:18" ht="12.75" customHeight="1">
      <c r="A8" s="173" t="s">
        <v>88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Q8" s="69"/>
      <c r="R8" s="69"/>
    </row>
    <row r="9" spans="1:18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Q9" s="69"/>
      <c r="R9" s="69"/>
    </row>
    <row r="10" spans="1:18">
      <c r="Q10" s="69"/>
      <c r="R10" s="69"/>
    </row>
    <row r="11" spans="1:18">
      <c r="A11" s="134" t="s">
        <v>17</v>
      </c>
      <c r="B11" s="134" t="s">
        <v>0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 t="s">
        <v>14</v>
      </c>
      <c r="Q11" s="69"/>
      <c r="R11" s="69"/>
    </row>
    <row r="12" spans="1:18">
      <c r="A12" s="134"/>
      <c r="B12" s="123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3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4"/>
      <c r="Q12" s="69"/>
      <c r="R12" s="69"/>
    </row>
    <row r="13" spans="1:18">
      <c r="A13" s="73" t="s">
        <v>28</v>
      </c>
      <c r="B13" s="74">
        <f>120*70%</f>
        <v>84</v>
      </c>
      <c r="C13" s="74"/>
      <c r="D13" s="74"/>
      <c r="E13" s="74"/>
      <c r="F13" s="74"/>
      <c r="G13" s="74"/>
      <c r="H13" s="74">
        <f>120*70%</f>
        <v>84</v>
      </c>
      <c r="I13" s="75"/>
      <c r="J13" s="75"/>
      <c r="K13" s="75"/>
      <c r="L13" s="75"/>
      <c r="M13" s="75"/>
      <c r="N13" s="76">
        <f>SUM(B13:M13)</f>
        <v>168</v>
      </c>
      <c r="Q13" s="69"/>
      <c r="R13" s="69"/>
    </row>
    <row r="14" spans="1:18">
      <c r="A14" s="73" t="s">
        <v>29</v>
      </c>
      <c r="B14" s="74">
        <v>30</v>
      </c>
      <c r="C14" s="74"/>
      <c r="D14" s="74"/>
      <c r="E14" s="74"/>
      <c r="F14" s="74"/>
      <c r="G14" s="74"/>
      <c r="H14" s="74">
        <v>30</v>
      </c>
      <c r="I14" s="74"/>
      <c r="J14" s="74"/>
      <c r="K14" s="74"/>
      <c r="L14" s="74"/>
      <c r="M14" s="74"/>
      <c r="N14" s="77"/>
      <c r="Q14" s="69"/>
      <c r="R14" s="69"/>
    </row>
    <row r="15" spans="1:18">
      <c r="A15" s="73" t="s">
        <v>89</v>
      </c>
      <c r="B15" s="78">
        <f>+B14*B13</f>
        <v>2520</v>
      </c>
      <c r="C15" s="79"/>
      <c r="D15" s="79"/>
      <c r="E15" s="79"/>
      <c r="F15" s="79"/>
      <c r="G15" s="79"/>
      <c r="H15" s="78">
        <f>+H14*H13</f>
        <v>2520</v>
      </c>
      <c r="I15" s="80"/>
      <c r="J15" s="80"/>
      <c r="K15" s="80"/>
      <c r="L15" s="80"/>
      <c r="M15" s="80"/>
      <c r="N15" s="76">
        <f>SUM(B15:M15)</f>
        <v>5040</v>
      </c>
      <c r="Q15" s="69"/>
      <c r="R15" s="69"/>
    </row>
    <row r="16" spans="1:18" s="72" customFormat="1">
      <c r="A16" s="120" t="s">
        <v>30</v>
      </c>
      <c r="B16" s="81">
        <f>+B15*L6</f>
        <v>5508720</v>
      </c>
      <c r="C16" s="120"/>
      <c r="D16" s="120"/>
      <c r="E16" s="120"/>
      <c r="F16" s="120"/>
      <c r="G16" s="120"/>
      <c r="H16" s="81">
        <f>+H15*L6</f>
        <v>5508720</v>
      </c>
      <c r="I16" s="120"/>
      <c r="J16" s="120"/>
      <c r="K16" s="120"/>
      <c r="L16" s="120"/>
      <c r="M16" s="120"/>
      <c r="N16" s="82">
        <f>SUM(B16:M16)</f>
        <v>11017440</v>
      </c>
      <c r="O16" s="83"/>
      <c r="P16" s="83"/>
    </row>
    <row r="18" spans="1:14">
      <c r="A18" s="1" t="s">
        <v>90</v>
      </c>
      <c r="B18" s="84"/>
      <c r="H18" s="5"/>
      <c r="N18" s="127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6"/>
  <sheetViews>
    <sheetView zoomScaleNormal="100" workbookViewId="0">
      <selection activeCell="C25" sqref="C25"/>
    </sheetView>
  </sheetViews>
  <sheetFormatPr baseColWidth="10" defaultRowHeight="13.5"/>
  <cols>
    <col min="1" max="1" width="15.7109375" style="1" customWidth="1"/>
    <col min="2" max="2" width="12" style="72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69" bestFit="1" customWidth="1"/>
    <col min="8" max="8" width="12.42578125" style="83" customWidth="1"/>
    <col min="9" max="10" width="11.42578125" style="83" bestFit="1" customWidth="1"/>
    <col min="11" max="11" width="11.28515625" style="83" customWidth="1"/>
    <col min="12" max="13" width="11.42578125" style="83" bestFit="1" customWidth="1"/>
    <col min="14" max="14" width="11.85546875" style="83" customWidth="1"/>
    <col min="15" max="40" width="11.42578125" style="83" bestFit="1" customWidth="1"/>
    <col min="41" max="42" width="12.42578125" style="83" bestFit="1" customWidth="1"/>
    <col min="43" max="43" width="17.85546875" style="69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1" t="s">
        <v>86</v>
      </c>
      <c r="B2" s="181"/>
      <c r="C2" s="181"/>
      <c r="D2" s="181"/>
      <c r="E2" s="181"/>
      <c r="F2" s="181"/>
      <c r="G2" s="85"/>
      <c r="H2" s="86"/>
      <c r="I2" s="86"/>
      <c r="J2" s="86"/>
      <c r="K2" s="86"/>
      <c r="L2" s="86"/>
      <c r="M2" s="86"/>
      <c r="N2" s="86"/>
      <c r="O2" s="86"/>
    </row>
    <row r="3" spans="1:43" ht="16.5">
      <c r="A3" s="85"/>
      <c r="B3" s="85"/>
      <c r="C3" s="85"/>
      <c r="D3" s="85"/>
      <c r="E3" s="85"/>
      <c r="F3" s="85"/>
      <c r="G3" s="85"/>
      <c r="H3" s="86"/>
      <c r="I3" s="86"/>
      <c r="J3" s="86"/>
      <c r="K3" s="86"/>
      <c r="L3" s="86"/>
      <c r="M3" s="86"/>
      <c r="N3" s="86"/>
      <c r="O3" s="86"/>
    </row>
    <row r="4" spans="1:43">
      <c r="A4" s="1" t="s">
        <v>58</v>
      </c>
      <c r="D4" s="69"/>
      <c r="E4" s="69"/>
      <c r="F4" s="69"/>
    </row>
    <row r="5" spans="1:43">
      <c r="A5" s="11" t="s">
        <v>57</v>
      </c>
      <c r="B5" s="11" t="s">
        <v>59</v>
      </c>
      <c r="C5" s="11" t="s">
        <v>56</v>
      </c>
      <c r="D5" s="69"/>
      <c r="F5" s="69"/>
    </row>
    <row r="6" spans="1:43">
      <c r="A6" s="12" t="s">
        <v>55</v>
      </c>
      <c r="B6" s="46">
        <f>+B8*20%</f>
        <v>24</v>
      </c>
      <c r="C6" s="46">
        <f>+B6*12</f>
        <v>288</v>
      </c>
      <c r="D6" s="69"/>
      <c r="H6" s="69"/>
      <c r="I6" s="69"/>
      <c r="J6" s="69"/>
      <c r="L6" s="69"/>
    </row>
    <row r="7" spans="1:43" ht="12.75" customHeight="1">
      <c r="A7" s="12" t="s">
        <v>15</v>
      </c>
      <c r="B7" s="46">
        <f>120*80%</f>
        <v>96</v>
      </c>
      <c r="C7" s="115">
        <f>+B7*12</f>
        <v>1152</v>
      </c>
      <c r="D7" s="69"/>
      <c r="F7" s="87"/>
      <c r="H7" s="69"/>
      <c r="I7" s="69"/>
      <c r="J7" s="69"/>
      <c r="L7" s="69"/>
    </row>
    <row r="8" spans="1:43">
      <c r="A8" s="88" t="s">
        <v>14</v>
      </c>
      <c r="B8" s="89">
        <v>120</v>
      </c>
      <c r="C8" s="89">
        <f>SUM(C6:C7)</f>
        <v>1440</v>
      </c>
      <c r="D8" s="69"/>
      <c r="H8" s="69"/>
      <c r="I8" s="69"/>
      <c r="J8" s="69"/>
      <c r="L8" s="69"/>
    </row>
    <row r="9" spans="1:43">
      <c r="H9" s="69"/>
      <c r="I9" s="69"/>
      <c r="J9" s="69"/>
      <c r="K9" s="69"/>
      <c r="L9" s="69"/>
      <c r="M9" s="69"/>
    </row>
    <row r="10" spans="1:43"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Q10" s="83"/>
    </row>
    <row r="11" spans="1:43" ht="26.25" customHeight="1">
      <c r="A11" s="135" t="s">
        <v>52</v>
      </c>
      <c r="B11" s="178" t="s">
        <v>87</v>
      </c>
      <c r="C11" s="179"/>
      <c r="D11" s="180" t="s">
        <v>85</v>
      </c>
      <c r="E11" s="180"/>
      <c r="F11" s="180"/>
      <c r="H11" s="69"/>
      <c r="I11" s="69"/>
      <c r="J11" s="69"/>
      <c r="K11" s="69"/>
      <c r="L11" s="69"/>
      <c r="M11" s="69"/>
      <c r="AM11" s="69"/>
      <c r="AN11" s="1"/>
      <c r="AO11" s="1"/>
      <c r="AP11" s="1"/>
      <c r="AQ11" s="1"/>
    </row>
    <row r="12" spans="1:43" ht="12.75" customHeight="1">
      <c r="A12" s="135"/>
      <c r="B12" s="90" t="s">
        <v>53</v>
      </c>
      <c r="C12" s="90" t="s">
        <v>54</v>
      </c>
      <c r="D12" s="36" t="s">
        <v>55</v>
      </c>
      <c r="E12" s="36" t="s">
        <v>15</v>
      </c>
      <c r="F12" s="36" t="s">
        <v>14</v>
      </c>
      <c r="H12" s="69"/>
      <c r="I12" s="69"/>
      <c r="J12" s="69"/>
      <c r="K12" s="69"/>
      <c r="L12" s="69"/>
      <c r="M12" s="69"/>
      <c r="AM12" s="69"/>
      <c r="AN12" s="1"/>
      <c r="AO12" s="1"/>
      <c r="AP12" s="1"/>
      <c r="AQ12" s="1"/>
    </row>
    <row r="13" spans="1:43">
      <c r="A13" s="119" t="s">
        <v>84</v>
      </c>
      <c r="B13" s="91">
        <v>124502</v>
      </c>
      <c r="C13" s="91">
        <v>51233</v>
      </c>
      <c r="D13" s="92">
        <f t="shared" ref="D13" si="0">+B13*$B$6</f>
        <v>2988048</v>
      </c>
      <c r="E13" s="92">
        <f t="shared" ref="E13" si="1">+C13*$B$7</f>
        <v>4918368</v>
      </c>
      <c r="F13" s="92">
        <f t="shared" ref="F13" si="2">+D13+E13</f>
        <v>7906416</v>
      </c>
      <c r="G13" s="83"/>
      <c r="H13" s="122"/>
      <c r="AM13" s="69"/>
      <c r="AN13" s="1"/>
      <c r="AO13" s="1"/>
      <c r="AP13" s="1"/>
      <c r="AQ13" s="1"/>
    </row>
    <row r="14" spans="1:43" ht="18" customHeight="1">
      <c r="A14" s="140" t="s">
        <v>14</v>
      </c>
      <c r="B14" s="164"/>
      <c r="C14" s="141"/>
      <c r="D14" s="93">
        <f>SUM(D13:D13)</f>
        <v>2988048</v>
      </c>
      <c r="E14" s="93">
        <f>SUM(E13:E13)</f>
        <v>4918368</v>
      </c>
      <c r="F14" s="93">
        <f>SUM(F13:F13)</f>
        <v>7906416</v>
      </c>
      <c r="G14" s="83"/>
      <c r="AM14" s="69"/>
      <c r="AN14" s="1"/>
      <c r="AO14" s="1"/>
      <c r="AP14" s="1"/>
      <c r="AQ14" s="1"/>
    </row>
    <row r="16" spans="1:43" ht="12.75" customHeight="1"/>
  </sheetData>
  <mergeCells count="5">
    <mergeCell ref="A11:A12"/>
    <mergeCell ref="B11:C11"/>
    <mergeCell ref="D11:F11"/>
    <mergeCell ref="A2:F2"/>
    <mergeCell ref="A14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2015-09-03T21:32:15Z</dcterms:modified>
</cp:coreProperties>
</file>