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 tabRatio="68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RPP FASE II Y III" sheetId="7" r:id="rId5"/>
  </sheets>
  <definedNames>
    <definedName name="_xlnm.Print_Area" localSheetId="3">'COSTOS MENSUALES - DETALLADOS'!$A$1:$E$37</definedName>
    <definedName name="_xlnm.Print_Area" localSheetId="2">'DOTACIÓN INICIAL'!$A$1:$E$16</definedName>
    <definedName name="_xlnm.Print_Area" localSheetId="1">'RESUMEN COSTOS MENSUALES'!$A$1:$E$22</definedName>
    <definedName name="_xlnm.Print_Area" localSheetId="4">'RPP FASE II Y III'!$A$1:$F$13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C11" i="1" l="1"/>
  <c r="E11" i="1" s="1"/>
  <c r="C12" i="1"/>
  <c r="E12" i="1" s="1"/>
  <c r="C13" i="1"/>
  <c r="E13" i="1" s="1"/>
  <c r="C10" i="1"/>
  <c r="E10" i="1" s="1"/>
  <c r="C33" i="10"/>
  <c r="E33" i="10" s="1"/>
  <c r="C34" i="10"/>
  <c r="E34" i="10" s="1"/>
  <c r="C32" i="10"/>
  <c r="E32" i="10" s="1"/>
  <c r="C26" i="10"/>
  <c r="E26" i="10" s="1"/>
  <c r="C27" i="10"/>
  <c r="E27" i="10" s="1"/>
  <c r="C28" i="10"/>
  <c r="E28" i="10" s="1"/>
  <c r="C25" i="10"/>
  <c r="E25" i="10" s="1"/>
  <c r="E21" i="10"/>
  <c r="C10" i="10"/>
  <c r="E10" i="10" s="1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9" i="10"/>
  <c r="E9" i="10" s="1"/>
  <c r="P7" i="12" l="1"/>
  <c r="Q7" i="12"/>
  <c r="N7" i="12" l="1"/>
  <c r="B7" i="7"/>
  <c r="B6" i="7"/>
  <c r="D13" i="7" l="1"/>
  <c r="B22" i="11" s="1"/>
  <c r="C6" i="7"/>
  <c r="E13" i="7"/>
  <c r="C7" i="7"/>
  <c r="F13" i="7" l="1"/>
  <c r="C22" i="11"/>
  <c r="D22" i="11" s="1"/>
  <c r="F7" i="12" s="1"/>
  <c r="K7" i="12" s="1"/>
  <c r="C8" i="7" l="1"/>
  <c r="E35" i="10" l="1"/>
  <c r="C16" i="11" s="1"/>
  <c r="E22" i="10"/>
  <c r="C14" i="11" s="1"/>
  <c r="E29" i="10"/>
  <c r="C15" i="11" s="1"/>
  <c r="C17" i="11" l="1"/>
  <c r="C18" i="11" s="1"/>
  <c r="E37" i="10"/>
  <c r="E14" i="1"/>
  <c r="E16" i="1" s="1"/>
  <c r="C5" i="11" l="1"/>
  <c r="C6" i="11" s="1"/>
  <c r="E7" i="12" l="1"/>
  <c r="J7" i="12" s="1"/>
  <c r="L7" i="12" s="1"/>
  <c r="C7" i="12"/>
  <c r="H7" i="12" s="1"/>
  <c r="G7" i="12" l="1"/>
  <c r="O7" i="12"/>
</calcChain>
</file>

<file path=xl/sharedStrings.xml><?xml version="1.0" encoding="utf-8"?>
<sst xmlns="http://schemas.openxmlformats.org/spreadsheetml/2006/main" count="117" uniqueCount="85">
  <si>
    <t>DOTACIÓN INICIAL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</si>
  <si>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</si>
  <si>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</si>
  <si>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</si>
  <si>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</si>
  <si>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</si>
  <si>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</si>
  <si>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</si>
  <si>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</si>
  <si>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</si>
  <si>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</si>
  <si>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</si>
  <si>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</si>
  <si>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</si>
  <si>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>EQUIPOS (inversión inicial)</t>
  </si>
  <si>
    <t>Nota: Caculos realizados para la atención de 120 niños y niñas/día/mes</t>
  </si>
  <si>
    <t>Gestores comunitarios</t>
  </si>
  <si>
    <t>Digitador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</si>
  <si>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</si>
  <si>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</si>
  <si>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</si>
  <si>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CANTIDAD REQUERIDA MES</t>
  </si>
  <si>
    <t xml:space="preserve">Nutricionista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</si>
  <si>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</si>
  <si>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</si>
  <si>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</si>
  <si>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</si>
  <si>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 xml:space="preserve">COSTOS DETALLADOS FASE II Y FASE III
RECUPERACIÓN NUTRICIONAL CON ENFOQUE COMUNITARIO </t>
  </si>
  <si>
    <t>Costo transporte y comunicaciones</t>
  </si>
  <si>
    <t>COSTOS TRANSPORTE Y COMUNICACIONES</t>
  </si>
  <si>
    <t>INVERSIÓN INICIAL</t>
  </si>
  <si>
    <t>Alimento terapéutico listo para el consumo</t>
  </si>
  <si>
    <t xml:space="preserve">COSTOS DETALLADOS DOTACIÓN INICIAL 
RECUPERACIÓN NUTRICIONAL CON ENFOQUE COMUNITARIO </t>
  </si>
  <si>
    <t>Bolígrafo (unidades)</t>
  </si>
  <si>
    <t>Papel periódico (pliego)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</si>
  <si>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</si>
  <si>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</si>
  <si>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</si>
  <si>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</si>
  <si>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</si>
  <si>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</si>
  <si>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</si>
  <si>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</si>
  <si>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</si>
  <si>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</si>
  <si>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</si>
  <si>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</si>
  <si>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</si>
  <si>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</si>
  <si>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</si>
  <si>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</si>
  <si>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</si>
  <si>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 MENSUAL RPP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</si>
  <si>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</si>
  <si>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</si>
  <si>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</si>
  <si>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</si>
  <si>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</si>
  <si>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</si>
  <si>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</si>
  <si>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</si>
  <si>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</si>
  <si>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>#</t>
  </si>
  <si>
    <t xml:space="preserve">OTROS GASTOS DE FUNCIONAMIENTO  </t>
  </si>
  <si>
    <t>RACIONES PARA PREPARAR</t>
  </si>
  <si>
    <t>COSTOS TOTALES VIGENCIA 2014</t>
  </si>
  <si>
    <t>REPOSICIÓN 
(Solo primer mes)</t>
  </si>
  <si>
    <t xml:space="preserve">ALIMENTO TERAPEUTICO </t>
  </si>
  <si>
    <t>COSTOS MENSUALES VIGENCIA 2014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</si>
  <si>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</si>
  <si>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</si>
  <si>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</si>
  <si>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</si>
  <si>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</si>
  <si>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COSTOS RACIONES PARA PREPARAR FASE II Y  III
RECUPERACIÓN NUTRICIONAL CON ENFOQUE COMUNITARIO</t>
  </si>
  <si>
    <t>VALOR UNITARIO 2015</t>
  </si>
  <si>
    <t>COSTO PARA 1 MES DE RPP -  2015</t>
  </si>
  <si>
    <t>COSTO UNITARIO DE RPP -  2015</t>
  </si>
  <si>
    <t>COSTOS MENSUALES RECUPERACIÓN NUTRICIONAL CON ENFOQUE COMUNITARIO 
AÑO 2015</t>
  </si>
  <si>
    <t>VALLE DEL CAUCA</t>
  </si>
  <si>
    <t>Antropologo</t>
  </si>
  <si>
    <t>VALOR UNITARIO 2016</t>
  </si>
  <si>
    <t>VALOR 11 MESES</t>
  </si>
  <si>
    <t xml:space="preserve">MESES VIGENCIA 2016: </t>
  </si>
  <si>
    <t>COSTOS ANUALES RECUPERACIÓN NUTRICIONAL CON ENFOQUE COMUNITARIO 
VIGENCIA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</si>
</sst>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7">
    <xf numFmtId="0" fontId="0" fillId="0" borderId="0"/>
    <xf numFmtId="166" fontId="4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7" fillId="0" borderId="0" applyFont="0" applyFill="0" applyBorder="0" applyAlignment="0" applyProtection="0"/>
    <xf numFmtId="175" fontId="8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" fillId="0" borderId="0"/>
    <xf numFmtId="0" fontId="5" fillId="0" borderId="0"/>
    <xf numFmtId="0" fontId="3" fillId="0" borderId="0"/>
    <xf numFmtId="0" fontId="2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</cellStyleXfs>
  <cellXfs count="149">
    <xf numFmtId="0" fontId="0" fillId="0" borderId="0" xfId="0"/>
    <xf numFmtId="0" fontId="10" fillId="0" borderId="0" xfId="0" applyFont="1"/>
    <xf numFmtId="0" fontId="9" fillId="2" borderId="0" xfId="0" applyFont="1" applyFill="1" applyBorder="1" applyAlignment="1">
      <alignment horizontal="center" vertical="center" wrapText="1"/>
    </xf>
    <xf numFmtId="164" fontId="10" fillId="2" borderId="0" xfId="1" applyNumberFormat="1" applyFont="1" applyFill="1" applyBorder="1" applyAlignment="1"/>
    <xf numFmtId="0" fontId="9" fillId="2" borderId="0" xfId="0" applyFont="1" applyFill="1" applyBorder="1" applyAlignment="1">
      <alignment vertic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9" fillId="10" borderId="1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165" fontId="12" fillId="2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Border="1"/>
    <xf numFmtId="164" fontId="10" fillId="0" borderId="0" xfId="0" applyNumberFormat="1" applyFont="1"/>
    <xf numFmtId="170" fontId="10" fillId="2" borderId="0" xfId="1" applyNumberFormat="1" applyFont="1" applyFill="1" applyBorder="1" applyAlignment="1"/>
    <xf numFmtId="0" fontId="13" fillId="2" borderId="12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0" fillId="0" borderId="0" xfId="0" applyFont="1" applyBorder="1"/>
    <xf numFmtId="164" fontId="10" fillId="2" borderId="13" xfId="1" applyNumberFormat="1" applyFont="1" applyFill="1" applyBorder="1" applyAlignment="1"/>
    <xf numFmtId="0" fontId="9" fillId="2" borderId="0" xfId="0" applyFont="1" applyFill="1" applyBorder="1" applyAlignment="1">
      <alignment vertical="center" wrapText="1"/>
    </xf>
    <xf numFmtId="166" fontId="10" fillId="0" borderId="1" xfId="1" applyNumberFormat="1" applyFont="1" applyBorder="1" applyAlignment="1"/>
    <xf numFmtId="165" fontId="10" fillId="0" borderId="1" xfId="1" applyNumberFormat="1" applyFont="1" applyBorder="1" applyAlignment="1"/>
    <xf numFmtId="0" fontId="9" fillId="2" borderId="12" xfId="0" applyFont="1" applyFill="1" applyBorder="1" applyAlignment="1">
      <alignment horizontal="center" vertical="center" wrapText="1"/>
    </xf>
    <xf numFmtId="164" fontId="10" fillId="0" borderId="0" xfId="1" applyNumberFormat="1" applyFont="1" applyBorder="1" applyAlignment="1"/>
    <xf numFmtId="166" fontId="10" fillId="0" borderId="0" xfId="0" applyNumberFormat="1" applyFont="1" applyBorder="1"/>
    <xf numFmtId="166" fontId="9" fillId="4" borderId="1" xfId="1" applyNumberFormat="1" applyFont="1" applyFill="1" applyBorder="1" applyAlignment="1"/>
    <xf numFmtId="166" fontId="9" fillId="8" borderId="1" xfId="1" applyNumberFormat="1" applyFont="1" applyFill="1" applyBorder="1"/>
    <xf numFmtId="170" fontId="9" fillId="2" borderId="0" xfId="1" applyNumberFormat="1" applyFont="1" applyFill="1" applyBorder="1"/>
    <xf numFmtId="174" fontId="9" fillId="2" borderId="0" xfId="1" applyNumberFormat="1" applyFont="1" applyFill="1" applyBorder="1"/>
    <xf numFmtId="170" fontId="9" fillId="2" borderId="0" xfId="1" applyNumberFormat="1" applyFont="1" applyFill="1" applyBorder="1" applyAlignment="1"/>
    <xf numFmtId="0" fontId="10" fillId="0" borderId="12" xfId="0" applyFont="1" applyBorder="1"/>
    <xf numFmtId="0" fontId="10" fillId="0" borderId="13" xfId="0" applyFont="1" applyBorder="1"/>
    <xf numFmtId="166" fontId="11" fillId="6" borderId="1" xfId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12" fillId="5" borderId="1" xfId="0" applyFont="1" applyFill="1" applyBorder="1" applyAlignment="1">
      <alignment horizontal="left" wrapText="1"/>
    </xf>
    <xf numFmtId="0" fontId="12" fillId="0" borderId="0" xfId="0" applyFont="1" applyAlignment="1">
      <alignment horizontal="left" wrapText="1"/>
    </xf>
    <xf numFmtId="9" fontId="9" fillId="4" borderId="2" xfId="0" applyNumberFormat="1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vertical="center" wrapText="1"/>
    </xf>
    <xf numFmtId="0" fontId="14" fillId="4" borderId="0" xfId="0" applyFont="1" applyFill="1" applyBorder="1" applyAlignment="1">
      <alignment vertical="center" wrapText="1"/>
    </xf>
    <xf numFmtId="0" fontId="12" fillId="0" borderId="0" xfId="0" applyFont="1"/>
    <xf numFmtId="0" fontId="11" fillId="4" borderId="1" xfId="0" applyFont="1" applyFill="1" applyBorder="1" applyAlignment="1">
      <alignment vertical="center"/>
    </xf>
    <xf numFmtId="0" fontId="12" fillId="0" borderId="1" xfId="0" applyFont="1" applyBorder="1"/>
    <xf numFmtId="0" fontId="10" fillId="0" borderId="1" xfId="0" applyFont="1" applyBorder="1" applyAlignment="1">
      <alignment horizontal="center"/>
    </xf>
    <xf numFmtId="166" fontId="9" fillId="3" borderId="1" xfId="1" applyNumberFormat="1" applyFont="1" applyFill="1" applyBorder="1" applyAlignment="1">
      <alignment vertical="center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3" fillId="0" borderId="0" xfId="0" applyFont="1"/>
    <xf numFmtId="0" fontId="12" fillId="2" borderId="0" xfId="0" applyFont="1" applyFill="1"/>
    <xf numFmtId="170" fontId="10" fillId="2" borderId="0" xfId="0" applyNumberFormat="1" applyFont="1" applyFill="1"/>
    <xf numFmtId="168" fontId="10" fillId="2" borderId="0" xfId="0" applyNumberFormat="1" applyFont="1" applyFill="1"/>
    <xf numFmtId="0" fontId="10" fillId="2" borderId="0" xfId="0" applyFont="1" applyFill="1"/>
    <xf numFmtId="168" fontId="12" fillId="2" borderId="0" xfId="0" applyNumberFormat="1" applyFont="1" applyFill="1"/>
    <xf numFmtId="0" fontId="12" fillId="5" borderId="0" xfId="0" applyFont="1" applyFill="1" applyAlignment="1">
      <alignment horizontal="left" wrapText="1"/>
    </xf>
    <xf numFmtId="0" fontId="15" fillId="4" borderId="0" xfId="0" applyFont="1" applyFill="1" applyBorder="1" applyAlignment="1">
      <alignment wrapText="1"/>
    </xf>
    <xf numFmtId="0" fontId="17" fillId="4" borderId="0" xfId="0" applyFont="1" applyFill="1" applyBorder="1" applyAlignment="1"/>
    <xf numFmtId="0" fontId="11" fillId="4" borderId="1" xfId="0" applyFont="1" applyFill="1" applyBorder="1" applyAlignment="1">
      <alignment vertical="center" wrapText="1"/>
    </xf>
    <xf numFmtId="170" fontId="10" fillId="0" borderId="1" xfId="1" applyNumberFormat="1" applyFont="1" applyBorder="1"/>
    <xf numFmtId="0" fontId="18" fillId="0" borderId="7" xfId="0" applyFont="1" applyFill="1" applyBorder="1" applyAlignment="1">
      <alignment wrapText="1"/>
    </xf>
    <xf numFmtId="0" fontId="12" fillId="2" borderId="3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9" fillId="0" borderId="0" xfId="0" applyFont="1"/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4" fillId="0" borderId="0" xfId="0" applyFont="1" applyAlignment="1"/>
    <xf numFmtId="0" fontId="9" fillId="0" borderId="0" xfId="0" applyFont="1" applyAlignment="1">
      <alignment vertical="center" wrapText="1"/>
    </xf>
    <xf numFmtId="0" fontId="9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20" fillId="7" borderId="1" xfId="0" applyFont="1" applyFill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170" fontId="13" fillId="4" borderId="1" xfId="0" applyNumberFormat="1" applyFont="1" applyFill="1" applyBorder="1" applyAlignment="1"/>
    <xf numFmtId="171" fontId="10" fillId="0" borderId="1" xfId="0" applyNumberFormat="1" applyFont="1" applyBorder="1" applyAlignment="1">
      <alignment horizontal="right" vertical="center" wrapText="1"/>
    </xf>
    <xf numFmtId="9" fontId="11" fillId="4" borderId="1" xfId="0" applyNumberFormat="1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wrapText="1"/>
    </xf>
    <xf numFmtId="168" fontId="12" fillId="0" borderId="0" xfId="0" applyNumberFormat="1" applyFont="1"/>
    <xf numFmtId="0" fontId="11" fillId="4" borderId="1" xfId="0" applyFont="1" applyFill="1" applyBorder="1" applyAlignment="1">
      <alignment horizontal="center" vertical="center" wrapText="1"/>
    </xf>
    <xf numFmtId="170" fontId="12" fillId="0" borderId="1" xfId="1" applyNumberFormat="1" applyFont="1" applyBorder="1"/>
    <xf numFmtId="0" fontId="12" fillId="0" borderId="1" xfId="0" applyFont="1" applyBorder="1" applyAlignment="1">
      <alignment horizontal="center"/>
    </xf>
    <xf numFmtId="172" fontId="12" fillId="0" borderId="1" xfId="0" applyNumberFormat="1" applyFont="1" applyBorder="1"/>
    <xf numFmtId="0" fontId="11" fillId="3" borderId="6" xfId="0" applyFont="1" applyFill="1" applyBorder="1" applyAlignment="1"/>
    <xf numFmtId="171" fontId="11" fillId="3" borderId="2" xfId="0" applyNumberFormat="1" applyFont="1" applyFill="1" applyBorder="1" applyAlignment="1">
      <alignment vertical="center"/>
    </xf>
    <xf numFmtId="171" fontId="12" fillId="0" borderId="0" xfId="0" applyNumberFormat="1" applyFont="1"/>
    <xf numFmtId="0" fontId="11" fillId="3" borderId="6" xfId="0" applyFont="1" applyFill="1" applyBorder="1" applyAlignment="1">
      <alignment vertical="center" wrapText="1"/>
    </xf>
    <xf numFmtId="171" fontId="11" fillId="3" borderId="1" xfId="0" applyNumberFormat="1" applyFont="1" applyFill="1" applyBorder="1" applyAlignment="1">
      <alignment vertical="center"/>
    </xf>
    <xf numFmtId="166" fontId="12" fillId="0" borderId="0" xfId="1" applyFont="1"/>
    <xf numFmtId="166" fontId="11" fillId="3" borderId="1" xfId="1" applyNumberFormat="1" applyFont="1" applyFill="1" applyBorder="1" applyAlignment="1">
      <alignment vertical="center"/>
    </xf>
    <xf numFmtId="168" fontId="11" fillId="4" borderId="1" xfId="0" applyNumberFormat="1" applyFont="1" applyFill="1" applyBorder="1"/>
    <xf numFmtId="170" fontId="12" fillId="2" borderId="0" xfId="0" applyNumberFormat="1" applyFont="1" applyFill="1"/>
    <xf numFmtId="172" fontId="12" fillId="0" borderId="0" xfId="0" applyNumberFormat="1" applyFont="1"/>
    <xf numFmtId="166" fontId="10" fillId="0" borderId="13" xfId="0" applyNumberFormat="1" applyFont="1" applyBorder="1"/>
    <xf numFmtId="0" fontId="6" fillId="0" borderId="13" xfId="0" applyFont="1" applyBorder="1"/>
    <xf numFmtId="0" fontId="9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/>
    <xf numFmtId="0" fontId="11" fillId="3" borderId="5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173" fontId="10" fillId="0" borderId="1" xfId="1" applyNumberFormat="1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3" fillId="2" borderId="11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169" fontId="10" fillId="0" borderId="4" xfId="0" applyNumberFormat="1" applyFont="1" applyBorder="1" applyAlignment="1">
      <alignment horizontal="center" vertical="top" wrapText="1"/>
    </xf>
    <xf numFmtId="169" fontId="10" fillId="0" borderId="6" xfId="0" applyNumberFormat="1" applyFont="1" applyBorder="1" applyAlignment="1">
      <alignment horizontal="center" vertical="top" wrapText="1"/>
    </xf>
    <xf numFmtId="172" fontId="9" fillId="4" borderId="4" xfId="0" applyNumberFormat="1" applyFont="1" applyFill="1" applyBorder="1" applyAlignment="1">
      <alignment horizontal="center" vertical="top" wrapText="1"/>
    </xf>
    <xf numFmtId="172" fontId="9" fillId="4" borderId="6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9" fillId="8" borderId="4" xfId="0" applyFont="1" applyFill="1" applyBorder="1" applyAlignment="1">
      <alignment horizontal="center" vertical="top" wrapText="1"/>
    </xf>
    <xf numFmtId="0" fontId="9" fillId="8" borderId="6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5" fillId="0" borderId="0" xfId="0" applyFont="1" applyAlignment="1">
      <alignment horizontal="center" wrapText="1"/>
    </xf>
    <xf numFmtId="0" fontId="12" fillId="3" borderId="10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20" fillId="7" borderId="11" xfId="0" applyFont="1" applyFill="1" applyBorder="1" applyAlignment="1">
      <alignment horizontal="center" vertical="center" wrapText="1"/>
    </xf>
    <xf numFmtId="0" fontId="20" fillId="7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7">
    <cellStyle name="Millares 2" xfId="2"/>
    <cellStyle name="Millares 2 2" xfId="11"/>
    <cellStyle name="Millares 3" xfId="3"/>
    <cellStyle name="Millares 3 2" xfId="12"/>
    <cellStyle name="Millares 4" xfId="4"/>
    <cellStyle name="Moneda" xfId="1" builtinId="4"/>
    <cellStyle name="Moneda 2" xfId="5"/>
    <cellStyle name="Moneda 2 2" xfId="13"/>
    <cellStyle name="Moneda 3" xfId="6"/>
    <cellStyle name="Moneda 3 2" xfId="14"/>
    <cellStyle name="Normal" xfId="0" builtinId="0"/>
    <cellStyle name="Normal 2" xfId="7"/>
    <cellStyle name="Normal 3" xfId="8"/>
    <cellStyle name="Normal 4" xfId="9"/>
    <cellStyle name="Normal 4 2" xfId="15"/>
    <cellStyle name="Normal 5" xfId="10"/>
    <cellStyle name="Normal 5 2" xfId="16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zoomScaleNormal="100" workbookViewId="0">
      <selection activeCell="G13" sqref="G13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13.28515625" style="1" bestFit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06" t="s">
        <v>84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4"/>
      <c r="B3" s="5" t="s">
        <v>83</v>
      </c>
      <c r="C3" s="6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08" t="s">
        <v>62</v>
      </c>
      <c r="B4" s="108" t="s">
        <v>41</v>
      </c>
      <c r="C4" s="112" t="s">
        <v>66</v>
      </c>
      <c r="D4" s="107" t="s">
        <v>61</v>
      </c>
      <c r="E4" s="107"/>
      <c r="F4" s="107"/>
      <c r="G4" s="107"/>
      <c r="H4" s="107" t="s">
        <v>82</v>
      </c>
      <c r="I4" s="107"/>
      <c r="J4" s="107"/>
      <c r="K4" s="107"/>
      <c r="L4" s="107"/>
      <c r="N4" s="109" t="s">
        <v>69</v>
      </c>
      <c r="O4" s="110"/>
      <c r="P4" s="110"/>
      <c r="Q4" s="111"/>
    </row>
    <row r="5" spans="1:17">
      <c r="A5" s="108"/>
      <c r="B5" s="108"/>
      <c r="C5" s="112"/>
      <c r="D5" s="107"/>
      <c r="E5" s="107"/>
      <c r="F5" s="107"/>
      <c r="G5" s="107"/>
      <c r="H5" s="107"/>
      <c r="I5" s="107"/>
      <c r="J5" s="107"/>
      <c r="K5" s="107"/>
      <c r="L5" s="107"/>
      <c r="N5" s="107" t="s">
        <v>73</v>
      </c>
      <c r="O5" s="107" t="s">
        <v>71</v>
      </c>
      <c r="P5" s="107" t="s">
        <v>64</v>
      </c>
      <c r="Q5" s="107"/>
    </row>
    <row r="6" spans="1:17" ht="51">
      <c r="A6" s="108"/>
      <c r="B6" s="108"/>
      <c r="C6" s="112"/>
      <c r="D6" s="7" t="s">
        <v>73</v>
      </c>
      <c r="E6" s="8" t="s">
        <v>63</v>
      </c>
      <c r="F6" s="9" t="s">
        <v>64</v>
      </c>
      <c r="G6" s="10" t="s">
        <v>68</v>
      </c>
      <c r="H6" s="11" t="s">
        <v>66</v>
      </c>
      <c r="I6" s="7" t="s">
        <v>67</v>
      </c>
      <c r="J6" s="8" t="s">
        <v>63</v>
      </c>
      <c r="K6" s="9" t="s">
        <v>64</v>
      </c>
      <c r="L6" s="10" t="s">
        <v>65</v>
      </c>
      <c r="N6" s="107"/>
      <c r="O6" s="107"/>
      <c r="P6" s="12" t="s">
        <v>70</v>
      </c>
      <c r="Q6" s="12" t="s">
        <v>72</v>
      </c>
    </row>
    <row r="7" spans="1:17">
      <c r="A7" s="13">
        <v>13</v>
      </c>
      <c r="B7" s="13" t="s">
        <v>79</v>
      </c>
      <c r="C7" s="14">
        <f>+'RESUMEN COSTOS MENSUALES'!$C$6</f>
        <v>132949</v>
      </c>
      <c r="D7" s="14">
        <v>0</v>
      </c>
      <c r="E7" s="14">
        <f>+'RESUMEN COSTOS MENSUALES'!$C$18</f>
        <v>13503461</v>
      </c>
      <c r="F7" s="14">
        <f>+'RESUMEN COSTOS MENSUALES'!D22</f>
        <v>7906416</v>
      </c>
      <c r="G7" s="14">
        <f t="shared" ref="G7" si="0">+E7+F7</f>
        <v>21409877</v>
      </c>
      <c r="H7" s="15">
        <f t="shared" ref="H7" si="1">+C7</f>
        <v>132949</v>
      </c>
      <c r="I7" s="15">
        <v>0</v>
      </c>
      <c r="J7" s="15">
        <f t="shared" ref="J7" si="2">+E7*$C$3</f>
        <v>148538071</v>
      </c>
      <c r="K7" s="15">
        <f t="shared" ref="K7" si="3">+F7*$C$3</f>
        <v>86970576</v>
      </c>
      <c r="L7" s="15">
        <f>+H7+I7+J7+K7</f>
        <v>235641596</v>
      </c>
      <c r="M7" s="16"/>
      <c r="N7" s="15">
        <f t="shared" ref="N7" si="4">+D7/84</f>
        <v>0</v>
      </c>
      <c r="O7" s="15">
        <f t="shared" ref="O7" si="5">+ROUND(E7/120,0)</f>
        <v>112529</v>
      </c>
      <c r="P7" s="15">
        <f>+'RPP FASE II Y III'!B13</f>
        <v>124502</v>
      </c>
      <c r="Q7" s="15">
        <f>+'RPP FASE II Y III'!C13</f>
        <v>51233</v>
      </c>
    </row>
    <row r="8" spans="1:17">
      <c r="L8" s="16"/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showGridLines="0" view="pageBreakPreview" zoomScaleNormal="100" zoomScaleSheetLayoutView="100" workbookViewId="0">
      <selection activeCell="A17" sqref="A17:B17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17" t="s">
        <v>78</v>
      </c>
      <c r="B1" s="118"/>
      <c r="C1" s="118"/>
      <c r="D1" s="118"/>
      <c r="E1" s="119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07" t="s">
        <v>30</v>
      </c>
      <c r="B3" s="107"/>
      <c r="C3" s="107"/>
      <c r="D3" s="21"/>
      <c r="E3" s="22"/>
      <c r="F3" s="3"/>
      <c r="G3" s="3"/>
      <c r="H3" s="3"/>
      <c r="I3" s="3"/>
      <c r="J3" s="3"/>
    </row>
    <row r="4" spans="1:10">
      <c r="A4" s="113" t="s">
        <v>55</v>
      </c>
      <c r="B4" s="114"/>
      <c r="C4" s="12" t="s">
        <v>56</v>
      </c>
      <c r="D4" s="21"/>
      <c r="E4" s="35"/>
      <c r="F4" s="23"/>
      <c r="G4" s="23"/>
      <c r="H4" s="23"/>
      <c r="I4" s="23"/>
      <c r="J4" s="23"/>
    </row>
    <row r="5" spans="1:10" ht="12.75" customHeight="1">
      <c r="A5" s="115" t="s">
        <v>13</v>
      </c>
      <c r="B5" s="116"/>
      <c r="C5" s="24">
        <f>+'DOTACIÓN INICIAL'!E16</f>
        <v>1329486</v>
      </c>
      <c r="D5" s="21"/>
      <c r="E5" s="35"/>
      <c r="F5" s="3"/>
      <c r="G5" s="3"/>
      <c r="H5" s="3"/>
      <c r="I5" s="3"/>
      <c r="J5" s="3"/>
    </row>
    <row r="6" spans="1:10" ht="16.5">
      <c r="A6" s="115" t="s">
        <v>57</v>
      </c>
      <c r="B6" s="116"/>
      <c r="C6" s="25">
        <f>+ROUNDUP(C5*10%,0)</f>
        <v>132949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20" t="s">
        <v>31</v>
      </c>
      <c r="B8" s="121"/>
      <c r="C8" s="121"/>
      <c r="D8" s="3"/>
      <c r="E8" s="20"/>
      <c r="F8" s="3"/>
      <c r="G8" s="3"/>
      <c r="H8" s="3"/>
      <c r="I8" s="3"/>
      <c r="J8" s="3"/>
    </row>
    <row r="9" spans="1:10" ht="12.75" customHeight="1">
      <c r="A9" s="124" t="s">
        <v>55</v>
      </c>
      <c r="B9" s="125"/>
      <c r="C9" s="12" t="s">
        <v>61</v>
      </c>
      <c r="D9" s="3"/>
      <c r="E9" s="20"/>
      <c r="F9" s="3"/>
      <c r="G9" s="3"/>
      <c r="H9" s="3"/>
      <c r="I9" s="3"/>
      <c r="J9" s="3"/>
    </row>
    <row r="10" spans="1:10" ht="16.5">
      <c r="A10" s="130" t="s">
        <v>31</v>
      </c>
      <c r="B10" s="130"/>
      <c r="C10" s="24">
        <v>0</v>
      </c>
      <c r="D10" s="3"/>
      <c r="E10" s="20"/>
      <c r="F10" s="3"/>
      <c r="G10" s="3"/>
      <c r="H10" s="3"/>
      <c r="I10" s="3"/>
      <c r="J10" s="3"/>
    </row>
    <row r="11" spans="1:10" ht="16.5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20" t="s">
        <v>59</v>
      </c>
      <c r="B12" s="121"/>
      <c r="C12" s="121"/>
      <c r="D12" s="3"/>
      <c r="E12" s="20"/>
      <c r="F12" s="3"/>
      <c r="G12" s="3"/>
      <c r="H12" s="3"/>
      <c r="I12" s="3"/>
      <c r="J12" s="3"/>
    </row>
    <row r="13" spans="1:10" ht="12.75" customHeight="1">
      <c r="A13" s="124" t="s">
        <v>55</v>
      </c>
      <c r="B13" s="125"/>
      <c r="C13" s="12" t="s">
        <v>56</v>
      </c>
      <c r="D13" s="3"/>
      <c r="E13" s="20"/>
      <c r="F13" s="3"/>
      <c r="G13" s="3"/>
      <c r="H13" s="3"/>
      <c r="I13" s="3"/>
      <c r="J13" s="3"/>
    </row>
    <row r="14" spans="1:10" ht="16.5">
      <c r="A14" s="130" t="s">
        <v>39</v>
      </c>
      <c r="B14" s="130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30" t="s">
        <v>51</v>
      </c>
      <c r="B15" s="130"/>
      <c r="C15" s="24">
        <f>+'COSTOS MENSUALES - DETALLADOS'!E29</f>
        <v>8921727</v>
      </c>
      <c r="D15" s="21"/>
      <c r="E15" s="20"/>
      <c r="F15" s="17"/>
      <c r="G15" s="17"/>
      <c r="H15" s="17"/>
      <c r="I15" s="17"/>
      <c r="J15" s="17"/>
    </row>
    <row r="16" spans="1:10">
      <c r="A16" s="126" t="s">
        <v>28</v>
      </c>
      <c r="B16" s="127"/>
      <c r="C16" s="24">
        <f>+'COSTOS MENSUALES - DETALLADOS'!E35</f>
        <v>4429934</v>
      </c>
      <c r="D16" s="21"/>
      <c r="E16" s="96"/>
      <c r="F16" s="17"/>
      <c r="G16" s="17"/>
      <c r="H16" s="17"/>
      <c r="I16" s="17"/>
      <c r="J16" s="17"/>
    </row>
    <row r="17" spans="1:10">
      <c r="A17" s="128" t="s">
        <v>58</v>
      </c>
      <c r="B17" s="129"/>
      <c r="C17" s="29">
        <f>SUM(C14:C16)</f>
        <v>13503461</v>
      </c>
      <c r="D17" s="21"/>
      <c r="E17" s="35"/>
      <c r="F17" s="17"/>
      <c r="G17" s="17"/>
      <c r="H17" s="17"/>
      <c r="I17" s="17"/>
      <c r="J17" s="17"/>
    </row>
    <row r="18" spans="1:10">
      <c r="A18" s="131" t="s">
        <v>60</v>
      </c>
      <c r="B18" s="132"/>
      <c r="C18" s="30">
        <f>+C17</f>
        <v>13503461</v>
      </c>
      <c r="D18" s="28"/>
      <c r="E18" s="96"/>
      <c r="F18" s="31"/>
      <c r="G18" s="31"/>
      <c r="H18" s="31"/>
      <c r="I18" s="32"/>
      <c r="J18" s="33"/>
    </row>
    <row r="19" spans="1:10" ht="13.5">
      <c r="A19" s="34"/>
      <c r="B19" s="21"/>
      <c r="C19" s="21"/>
      <c r="D19" s="21"/>
      <c r="E19" s="97"/>
    </row>
    <row r="20" spans="1:10" ht="12.75" customHeight="1">
      <c r="A20" s="122" t="s">
        <v>41</v>
      </c>
      <c r="B20" s="107" t="s">
        <v>52</v>
      </c>
      <c r="C20" s="107"/>
      <c r="D20" s="107"/>
      <c r="E20" s="35"/>
    </row>
    <row r="21" spans="1:10">
      <c r="A21" s="123"/>
      <c r="B21" s="36" t="s">
        <v>44</v>
      </c>
      <c r="C21" s="36" t="s">
        <v>12</v>
      </c>
      <c r="D21" s="36" t="s">
        <v>11</v>
      </c>
      <c r="E21" s="35"/>
    </row>
    <row r="22" spans="1:10">
      <c r="A22" s="13" t="s">
        <v>79</v>
      </c>
      <c r="B22" s="37">
        <f>+'RPP FASE II Y III'!D13</f>
        <v>2988048</v>
      </c>
      <c r="C22" s="37">
        <f>+'RPP FASE II Y III'!E13</f>
        <v>4918368</v>
      </c>
      <c r="D22" s="37">
        <f t="shared" ref="D22" si="0">+B22+C22</f>
        <v>7906416</v>
      </c>
    </row>
  </sheetData>
  <mergeCells count="17">
    <mergeCell ref="A8:C8"/>
    <mergeCell ref="A20:A21"/>
    <mergeCell ref="B20:D20"/>
    <mergeCell ref="A9:B9"/>
    <mergeCell ref="A16:B16"/>
    <mergeCell ref="A17:B17"/>
    <mergeCell ref="A13:B13"/>
    <mergeCell ref="A10:B10"/>
    <mergeCell ref="A14:B14"/>
    <mergeCell ref="A15:B15"/>
    <mergeCell ref="A12:C12"/>
    <mergeCell ref="A18:B18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view="pageBreakPreview" zoomScale="130" zoomScaleNormal="100" zoomScaleSheetLayoutView="130" workbookViewId="0">
      <selection activeCell="I12" sqref="I12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6" ht="37.5" customHeight="1">
      <c r="A1" s="133" t="s">
        <v>32</v>
      </c>
      <c r="B1" s="133"/>
      <c r="C1" s="133"/>
      <c r="D1" s="133"/>
      <c r="E1" s="133"/>
    </row>
    <row r="2" spans="1:6">
      <c r="A2" s="38"/>
    </row>
    <row r="3" spans="1:6">
      <c r="A3" s="39" t="s">
        <v>26</v>
      </c>
      <c r="B3" s="138"/>
      <c r="C3" s="138"/>
      <c r="D3" s="138"/>
      <c r="E3" s="139"/>
    </row>
    <row r="4" spans="1:6">
      <c r="A4" s="40"/>
      <c r="B4" s="137"/>
      <c r="C4" s="137"/>
      <c r="D4" s="114"/>
      <c r="E4" s="41">
        <v>0.03</v>
      </c>
    </row>
    <row r="5" spans="1:6">
      <c r="A5" s="40"/>
    </row>
    <row r="6" spans="1:6" ht="15.75">
      <c r="A6" s="42" t="s">
        <v>0</v>
      </c>
      <c r="B6" s="43"/>
      <c r="C6" s="43"/>
      <c r="D6" s="43"/>
      <c r="E6" s="43"/>
    </row>
    <row r="7" spans="1:6" ht="12.75" customHeight="1"/>
    <row r="9" spans="1:6" ht="31.5" customHeight="1">
      <c r="A9" s="45" t="s">
        <v>14</v>
      </c>
      <c r="B9" s="98" t="s">
        <v>75</v>
      </c>
      <c r="C9" s="104" t="s">
        <v>81</v>
      </c>
      <c r="D9" s="12" t="s">
        <v>9</v>
      </c>
      <c r="E9" s="12" t="s">
        <v>10</v>
      </c>
    </row>
    <row r="10" spans="1:6" ht="25.5">
      <c r="A10" s="49" t="s">
        <v>25</v>
      </c>
      <c r="B10" s="62">
        <v>702893</v>
      </c>
      <c r="C10" s="62">
        <f>ROUND(B10+B10*$E$4,0)</f>
        <v>723980</v>
      </c>
      <c r="D10" s="68">
        <v>1</v>
      </c>
      <c r="E10" s="78">
        <f>ROUND(C10*D10,0)</f>
        <v>723980</v>
      </c>
    </row>
    <row r="11" spans="1:6" ht="25.5">
      <c r="A11" s="49" t="s">
        <v>18</v>
      </c>
      <c r="B11" s="62">
        <v>231829</v>
      </c>
      <c r="C11" s="62">
        <f t="shared" ref="C11:C13" si="0">ROUND(B11+B11*$E$4,0)</f>
        <v>238784</v>
      </c>
      <c r="D11" s="68">
        <v>1</v>
      </c>
      <c r="E11" s="78">
        <f t="shared" ref="E11:E13" si="1">ROUND(C11*D11,0)</f>
        <v>238784</v>
      </c>
    </row>
    <row r="12" spans="1:6" ht="38.25">
      <c r="A12" s="50" t="s">
        <v>20</v>
      </c>
      <c r="B12" s="62">
        <v>107598</v>
      </c>
      <c r="C12" s="62">
        <f t="shared" si="0"/>
        <v>110826</v>
      </c>
      <c r="D12" s="68">
        <v>1</v>
      </c>
      <c r="E12" s="78">
        <f t="shared" si="1"/>
        <v>110826</v>
      </c>
      <c r="F12" s="51"/>
    </row>
    <row r="13" spans="1:6" ht="38.25">
      <c r="A13" s="49" t="s">
        <v>19</v>
      </c>
      <c r="B13" s="62">
        <v>248443</v>
      </c>
      <c r="C13" s="62">
        <f t="shared" si="0"/>
        <v>255896</v>
      </c>
      <c r="D13" s="68">
        <v>1</v>
      </c>
      <c r="E13" s="78">
        <f t="shared" si="1"/>
        <v>255896</v>
      </c>
    </row>
    <row r="14" spans="1:6">
      <c r="B14" s="134"/>
      <c r="C14" s="134"/>
      <c r="D14" s="135"/>
      <c r="E14" s="48">
        <f>SUM(E10:E13)</f>
        <v>1329486</v>
      </c>
    </row>
    <row r="16" spans="1:6" ht="16.5">
      <c r="A16" s="136" t="s">
        <v>49</v>
      </c>
      <c r="B16" s="136"/>
      <c r="C16" s="136"/>
      <c r="D16" s="136"/>
      <c r="E16" s="77">
        <f>+E14</f>
        <v>1329486</v>
      </c>
      <c r="F16" s="52"/>
    </row>
    <row r="17" spans="1:5">
      <c r="A17" s="53"/>
      <c r="B17" s="54"/>
      <c r="C17" s="54"/>
      <c r="D17" s="54"/>
      <c r="E17" s="55"/>
    </row>
    <row r="18" spans="1:5">
      <c r="A18" s="53"/>
      <c r="B18" s="56"/>
      <c r="C18" s="56"/>
      <c r="D18" s="56"/>
      <c r="E18" s="56"/>
    </row>
    <row r="19" spans="1:5">
      <c r="A19" s="53"/>
      <c r="B19" s="56"/>
      <c r="C19" s="56"/>
      <c r="D19" s="56"/>
      <c r="E19" s="56"/>
    </row>
    <row r="20" spans="1:5">
      <c r="A20" s="57"/>
      <c r="B20" s="56"/>
      <c r="C20" s="56"/>
      <c r="D20" s="56"/>
      <c r="E20" s="56"/>
    </row>
    <row r="21" spans="1:5">
      <c r="A21" s="53"/>
      <c r="B21" s="56"/>
      <c r="C21" s="56"/>
      <c r="D21" s="56"/>
      <c r="E21" s="56"/>
    </row>
    <row r="22" spans="1:5">
      <c r="A22" s="53"/>
      <c r="B22" s="56"/>
      <c r="C22" s="56"/>
      <c r="D22" s="56"/>
      <c r="E22" s="56"/>
    </row>
    <row r="23" spans="1:5">
      <c r="A23" s="53"/>
      <c r="B23" s="55"/>
      <c r="C23" s="55"/>
      <c r="D23" s="56"/>
      <c r="E23" s="56"/>
    </row>
    <row r="24" spans="1:5">
      <c r="A24" s="53"/>
      <c r="B24" s="56"/>
      <c r="C24" s="56"/>
      <c r="D24" s="56"/>
      <c r="E24" s="56"/>
    </row>
    <row r="25" spans="1:5">
      <c r="A25" s="53"/>
      <c r="B25" s="55"/>
      <c r="C25" s="55"/>
      <c r="D25" s="56"/>
      <c r="E25" s="56"/>
    </row>
    <row r="26" spans="1:5">
      <c r="A26" s="53"/>
      <c r="B26" s="56"/>
      <c r="C26" s="56"/>
      <c r="D26" s="56"/>
      <c r="E26" s="56"/>
    </row>
    <row r="27" spans="1:5">
      <c r="A27" s="53"/>
      <c r="B27" s="56"/>
      <c r="C27" s="56"/>
      <c r="D27" s="56"/>
      <c r="E27" s="56"/>
    </row>
    <row r="28" spans="1:5">
      <c r="A28" s="53"/>
      <c r="B28" s="56"/>
      <c r="C28" s="56"/>
      <c r="D28" s="56"/>
      <c r="E28" s="56"/>
    </row>
    <row r="29" spans="1:5">
      <c r="A29" s="53"/>
      <c r="B29" s="55"/>
      <c r="C29" s="55"/>
      <c r="D29" s="56"/>
      <c r="E29" s="56"/>
    </row>
  </sheetData>
  <mergeCells count="5">
    <mergeCell ref="A1:E1"/>
    <mergeCell ref="B14:D14"/>
    <mergeCell ref="A16:D16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view="pageBreakPreview" zoomScale="130" zoomScaleNormal="130" zoomScaleSheetLayoutView="130" workbookViewId="0">
      <selection activeCell="B8" sqref="B8"/>
    </sheetView>
  </sheetViews>
  <sheetFormatPr baseColWidth="10" defaultRowHeight="12.75"/>
  <cols>
    <col min="1" max="1" width="62.5703125" style="44" customWidth="1"/>
    <col min="2" max="3" width="15.140625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41" t="s">
        <v>27</v>
      </c>
      <c r="B1" s="141"/>
      <c r="C1" s="141"/>
      <c r="D1" s="141"/>
      <c r="E1" s="141"/>
    </row>
    <row r="2" spans="1:6">
      <c r="A2" s="38"/>
    </row>
    <row r="3" spans="1:6">
      <c r="A3" s="58" t="s">
        <v>26</v>
      </c>
      <c r="B3" s="142"/>
      <c r="C3" s="142"/>
      <c r="D3" s="142"/>
      <c r="E3" s="142"/>
    </row>
    <row r="4" spans="1:6">
      <c r="A4" s="40"/>
      <c r="B4" s="143"/>
      <c r="C4" s="143"/>
      <c r="D4" s="144"/>
      <c r="E4" s="79">
        <v>0.03</v>
      </c>
    </row>
    <row r="5" spans="1:6" ht="15.75" customHeight="1">
      <c r="A5" s="59" t="s">
        <v>53</v>
      </c>
      <c r="B5" s="59"/>
      <c r="C5" s="59"/>
      <c r="D5" s="59"/>
      <c r="E5" s="59"/>
    </row>
    <row r="6" spans="1:6" ht="15.75">
      <c r="A6" s="60" t="s">
        <v>15</v>
      </c>
      <c r="B6" s="80"/>
      <c r="C6" s="80"/>
      <c r="D6" s="80"/>
      <c r="E6" s="80"/>
    </row>
    <row r="7" spans="1:6">
      <c r="B7" s="57"/>
      <c r="C7" s="57"/>
      <c r="D7" s="81"/>
    </row>
    <row r="8" spans="1:6" ht="27" customHeight="1">
      <c r="A8" s="61" t="s">
        <v>38</v>
      </c>
      <c r="B8" s="98" t="s">
        <v>75</v>
      </c>
      <c r="C8" s="104" t="s">
        <v>81</v>
      </c>
      <c r="D8" s="82" t="s">
        <v>21</v>
      </c>
      <c r="E8" s="82" t="s">
        <v>10</v>
      </c>
    </row>
    <row r="9" spans="1:6">
      <c r="A9" s="46" t="s">
        <v>1</v>
      </c>
      <c r="B9" s="62">
        <v>784</v>
      </c>
      <c r="C9" s="62">
        <f>ROUND(B9+B9*$E$4,0)</f>
        <v>808</v>
      </c>
      <c r="D9" s="84">
        <v>20</v>
      </c>
      <c r="E9" s="85">
        <f>ROUND(C9*D9,0)</f>
        <v>16160</v>
      </c>
      <c r="F9" s="95"/>
    </row>
    <row r="10" spans="1:6">
      <c r="A10" s="46" t="s">
        <v>2</v>
      </c>
      <c r="B10" s="62">
        <v>106</v>
      </c>
      <c r="C10" s="62">
        <f t="shared" ref="C10:C20" si="0">ROUND(B10+B10*$E$4,0)</f>
        <v>109</v>
      </c>
      <c r="D10" s="84">
        <v>50</v>
      </c>
      <c r="E10" s="85">
        <f t="shared" ref="E10:E21" si="1">ROUND(C10*D10,0)</f>
        <v>5450</v>
      </c>
      <c r="F10" s="95"/>
    </row>
    <row r="11" spans="1:6">
      <c r="A11" s="46" t="s">
        <v>33</v>
      </c>
      <c r="B11" s="62">
        <v>530</v>
      </c>
      <c r="C11" s="62">
        <f t="shared" si="0"/>
        <v>546</v>
      </c>
      <c r="D11" s="84">
        <v>20</v>
      </c>
      <c r="E11" s="85">
        <f t="shared" si="1"/>
        <v>10920</v>
      </c>
      <c r="F11" s="95"/>
    </row>
    <row r="12" spans="1:6">
      <c r="A12" s="46" t="s">
        <v>40</v>
      </c>
      <c r="B12" s="62">
        <v>530</v>
      </c>
      <c r="C12" s="62">
        <f t="shared" si="0"/>
        <v>546</v>
      </c>
      <c r="D12" s="84">
        <v>20</v>
      </c>
      <c r="E12" s="85">
        <f t="shared" si="1"/>
        <v>10920</v>
      </c>
      <c r="F12" s="95"/>
    </row>
    <row r="13" spans="1:6">
      <c r="A13" s="46" t="s">
        <v>34</v>
      </c>
      <c r="B13" s="62">
        <v>212</v>
      </c>
      <c r="C13" s="62">
        <f t="shared" si="0"/>
        <v>218</v>
      </c>
      <c r="D13" s="84">
        <v>30</v>
      </c>
      <c r="E13" s="85">
        <f t="shared" si="1"/>
        <v>6540</v>
      </c>
      <c r="F13" s="95"/>
    </row>
    <row r="14" spans="1:6">
      <c r="A14" s="46" t="s">
        <v>3</v>
      </c>
      <c r="B14" s="62">
        <v>8433</v>
      </c>
      <c r="C14" s="62">
        <f t="shared" si="0"/>
        <v>8686</v>
      </c>
      <c r="D14" s="84">
        <v>4</v>
      </c>
      <c r="E14" s="85">
        <f t="shared" si="1"/>
        <v>34744</v>
      </c>
      <c r="F14" s="95"/>
    </row>
    <row r="15" spans="1:6">
      <c r="A15" s="46" t="s">
        <v>4</v>
      </c>
      <c r="B15" s="62">
        <v>964</v>
      </c>
      <c r="C15" s="62">
        <f t="shared" si="0"/>
        <v>993</v>
      </c>
      <c r="D15" s="84">
        <v>20</v>
      </c>
      <c r="E15" s="85">
        <f t="shared" si="1"/>
        <v>19860</v>
      </c>
      <c r="F15" s="95"/>
    </row>
    <row r="16" spans="1:6">
      <c r="A16" s="46" t="s">
        <v>5</v>
      </c>
      <c r="B16" s="62">
        <v>843</v>
      </c>
      <c r="C16" s="62">
        <f t="shared" si="0"/>
        <v>868</v>
      </c>
      <c r="D16" s="84">
        <v>5</v>
      </c>
      <c r="E16" s="85">
        <f t="shared" si="1"/>
        <v>4340</v>
      </c>
      <c r="F16" s="95"/>
    </row>
    <row r="17" spans="1:7">
      <c r="A17" s="46" t="s">
        <v>6</v>
      </c>
      <c r="B17" s="62">
        <v>1567</v>
      </c>
      <c r="C17" s="62">
        <f t="shared" si="0"/>
        <v>1614</v>
      </c>
      <c r="D17" s="84">
        <v>7</v>
      </c>
      <c r="E17" s="85">
        <f t="shared" si="1"/>
        <v>11298</v>
      </c>
      <c r="F17" s="95"/>
    </row>
    <row r="18" spans="1:7">
      <c r="A18" s="46" t="s">
        <v>7</v>
      </c>
      <c r="B18" s="62">
        <v>175</v>
      </c>
      <c r="C18" s="62">
        <f t="shared" si="0"/>
        <v>180</v>
      </c>
      <c r="D18" s="84">
        <v>20</v>
      </c>
      <c r="E18" s="85">
        <f t="shared" si="1"/>
        <v>3600</v>
      </c>
      <c r="F18" s="95"/>
    </row>
    <row r="19" spans="1:7">
      <c r="A19" s="46" t="s">
        <v>8</v>
      </c>
      <c r="B19" s="62">
        <v>3614</v>
      </c>
      <c r="C19" s="62">
        <f t="shared" si="0"/>
        <v>3722</v>
      </c>
      <c r="D19" s="84">
        <v>4</v>
      </c>
      <c r="E19" s="85">
        <f t="shared" si="1"/>
        <v>14888</v>
      </c>
      <c r="F19" s="95"/>
    </row>
    <row r="20" spans="1:7">
      <c r="A20" s="46" t="s">
        <v>36</v>
      </c>
      <c r="B20" s="62">
        <v>106</v>
      </c>
      <c r="C20" s="62">
        <f t="shared" si="0"/>
        <v>109</v>
      </c>
      <c r="D20" s="84">
        <v>120</v>
      </c>
      <c r="E20" s="85">
        <f t="shared" si="1"/>
        <v>13080</v>
      </c>
      <c r="F20" s="95"/>
    </row>
    <row r="21" spans="1:7">
      <c r="A21" s="46" t="s">
        <v>37</v>
      </c>
      <c r="B21" s="83"/>
      <c r="C21" s="83"/>
      <c r="D21" s="84"/>
      <c r="E21" s="85">
        <f t="shared" si="1"/>
        <v>0</v>
      </c>
      <c r="F21" s="95"/>
    </row>
    <row r="22" spans="1:7">
      <c r="B22" s="101"/>
      <c r="C22" s="101"/>
      <c r="D22" s="86"/>
      <c r="E22" s="87">
        <f>SUM(E9:E21)</f>
        <v>151800</v>
      </c>
      <c r="F22" s="95"/>
    </row>
    <row r="23" spans="1:7">
      <c r="F23" s="95"/>
    </row>
    <row r="24" spans="1:7" ht="27" customHeight="1">
      <c r="A24" s="45" t="s">
        <v>50</v>
      </c>
      <c r="B24" s="100" t="s">
        <v>75</v>
      </c>
      <c r="C24" s="104" t="s">
        <v>81</v>
      </c>
      <c r="D24" s="82" t="s">
        <v>21</v>
      </c>
      <c r="E24" s="82" t="s">
        <v>10</v>
      </c>
      <c r="F24" s="95"/>
    </row>
    <row r="25" spans="1:7">
      <c r="A25" s="46" t="s">
        <v>22</v>
      </c>
      <c r="B25" s="62">
        <v>3372943</v>
      </c>
      <c r="C25" s="62">
        <f>ROUND(B25+B25*$E$4,0)</f>
        <v>3474131</v>
      </c>
      <c r="D25" s="84">
        <v>1</v>
      </c>
      <c r="E25" s="85">
        <f>ROUND(C25*D25,0)</f>
        <v>3474131</v>
      </c>
      <c r="F25" s="95"/>
    </row>
    <row r="26" spans="1:7">
      <c r="A26" s="46" t="s">
        <v>80</v>
      </c>
      <c r="B26" s="62">
        <v>3372943</v>
      </c>
      <c r="C26" s="62">
        <f t="shared" ref="C26:C28" si="2">ROUND(B26+B26*$E$4,0)</f>
        <v>3474131</v>
      </c>
      <c r="D26" s="84">
        <v>1</v>
      </c>
      <c r="E26" s="85">
        <f t="shared" ref="E26:E28" si="3">ROUND(C26*D26,0)</f>
        <v>3474131</v>
      </c>
      <c r="F26" s="95"/>
      <c r="G26" s="88"/>
    </row>
    <row r="27" spans="1:7">
      <c r="A27" s="46" t="s">
        <v>16</v>
      </c>
      <c r="B27" s="62">
        <v>848720</v>
      </c>
      <c r="C27" s="62">
        <f t="shared" si="2"/>
        <v>874182</v>
      </c>
      <c r="D27" s="84">
        <v>2</v>
      </c>
      <c r="E27" s="85">
        <f t="shared" si="3"/>
        <v>1748364</v>
      </c>
      <c r="F27" s="95"/>
    </row>
    <row r="28" spans="1:7">
      <c r="A28" s="46" t="s">
        <v>17</v>
      </c>
      <c r="B28" s="62">
        <v>218545</v>
      </c>
      <c r="C28" s="62">
        <f t="shared" si="2"/>
        <v>225101</v>
      </c>
      <c r="D28" s="84">
        <v>1</v>
      </c>
      <c r="E28" s="85">
        <f t="shared" si="3"/>
        <v>225101</v>
      </c>
      <c r="F28" s="95"/>
    </row>
    <row r="29" spans="1:7" ht="13.5">
      <c r="A29" s="63"/>
      <c r="B29" s="102"/>
      <c r="C29" s="102"/>
      <c r="D29" s="89"/>
      <c r="E29" s="90">
        <f>SUM(E25:E28)</f>
        <v>8921727</v>
      </c>
      <c r="F29" s="95"/>
    </row>
    <row r="30" spans="1:7">
      <c r="F30" s="95"/>
    </row>
    <row r="31" spans="1:7" ht="25.5">
      <c r="A31" s="45" t="s">
        <v>29</v>
      </c>
      <c r="B31" s="100" t="s">
        <v>75</v>
      </c>
      <c r="C31" s="104" t="s">
        <v>81</v>
      </c>
      <c r="D31" s="82" t="s">
        <v>21</v>
      </c>
      <c r="E31" s="82" t="s">
        <v>10</v>
      </c>
      <c r="F31" s="95"/>
    </row>
    <row r="32" spans="1:7">
      <c r="A32" s="64" t="s">
        <v>24</v>
      </c>
      <c r="B32" s="62">
        <v>1281084</v>
      </c>
      <c r="C32" s="62">
        <f>ROUND(B32+B32*$E$4,0)</f>
        <v>1319517</v>
      </c>
      <c r="D32" s="84">
        <v>1</v>
      </c>
      <c r="E32" s="85">
        <f>ROUND(C32*D32,0)</f>
        <v>1319517</v>
      </c>
      <c r="F32" s="95"/>
      <c r="G32" s="91"/>
    </row>
    <row r="33" spans="1:7">
      <c r="A33" s="64" t="s">
        <v>23</v>
      </c>
      <c r="B33" s="62">
        <v>701911</v>
      </c>
      <c r="C33" s="62">
        <f t="shared" ref="C33:C34" si="4">ROUND(B33+B33*$E$4,0)</f>
        <v>722968</v>
      </c>
      <c r="D33" s="84">
        <v>4</v>
      </c>
      <c r="E33" s="85">
        <f t="shared" ref="E33:E34" si="5">ROUND(C33*D33,0)</f>
        <v>2891872</v>
      </c>
      <c r="F33" s="95"/>
      <c r="G33" s="91"/>
    </row>
    <row r="34" spans="1:7">
      <c r="A34" s="65" t="s">
        <v>35</v>
      </c>
      <c r="B34" s="62">
        <v>212180</v>
      </c>
      <c r="C34" s="62">
        <f t="shared" si="4"/>
        <v>218545</v>
      </c>
      <c r="D34" s="84">
        <v>1</v>
      </c>
      <c r="E34" s="85">
        <f t="shared" si="5"/>
        <v>218545</v>
      </c>
      <c r="F34" s="95"/>
      <c r="G34" s="91"/>
    </row>
    <row r="35" spans="1:7">
      <c r="A35" s="53"/>
      <c r="B35" s="102"/>
      <c r="C35" s="102"/>
      <c r="D35" s="89"/>
      <c r="E35" s="92">
        <f>SUM(E32:E34)</f>
        <v>4429934</v>
      </c>
      <c r="F35" s="95"/>
      <c r="G35" s="91"/>
    </row>
    <row r="36" spans="1:7">
      <c r="A36" s="53"/>
      <c r="B36" s="53"/>
      <c r="C36" s="53"/>
      <c r="D36" s="53"/>
      <c r="E36" s="53"/>
      <c r="F36" s="95"/>
    </row>
    <row r="37" spans="1:7">
      <c r="A37" s="140" t="s">
        <v>54</v>
      </c>
      <c r="B37" s="140"/>
      <c r="C37" s="140"/>
      <c r="D37" s="140"/>
      <c r="E37" s="93">
        <f>+E22+E29+E35</f>
        <v>13503461</v>
      </c>
      <c r="F37" s="95"/>
    </row>
    <row r="38" spans="1:7">
      <c r="A38" s="53"/>
      <c r="B38" s="94"/>
      <c r="C38" s="94"/>
      <c r="D38" s="94"/>
      <c r="E38" s="57"/>
    </row>
    <row r="39" spans="1:7">
      <c r="A39" s="53"/>
      <c r="B39" s="53"/>
      <c r="C39" s="53"/>
      <c r="D39" s="53"/>
      <c r="E39" s="53"/>
    </row>
    <row r="40" spans="1:7">
      <c r="A40" s="53"/>
      <c r="B40" s="53"/>
      <c r="C40" s="53"/>
      <c r="D40" s="53"/>
      <c r="E40" s="53"/>
    </row>
    <row r="41" spans="1:7">
      <c r="A41" s="57"/>
      <c r="B41" s="53"/>
      <c r="C41" s="53"/>
      <c r="D41" s="53"/>
      <c r="E41" s="53"/>
    </row>
    <row r="42" spans="1:7">
      <c r="A42" s="53"/>
      <c r="B42" s="53"/>
      <c r="C42" s="53"/>
      <c r="D42" s="53"/>
      <c r="E42" s="53"/>
    </row>
    <row r="43" spans="1:7">
      <c r="A43" s="53"/>
      <c r="B43" s="53"/>
      <c r="C43" s="53"/>
      <c r="D43" s="53"/>
      <c r="E43" s="53"/>
    </row>
    <row r="44" spans="1:7">
      <c r="A44" s="53"/>
      <c r="B44" s="57"/>
      <c r="C44" s="57"/>
      <c r="D44" s="53"/>
      <c r="E44" s="53"/>
    </row>
    <row r="45" spans="1:7">
      <c r="A45" s="53"/>
      <c r="B45" s="53"/>
      <c r="C45" s="53"/>
      <c r="D45" s="53"/>
      <c r="E45" s="53"/>
    </row>
    <row r="46" spans="1:7">
      <c r="A46" s="53"/>
      <c r="B46" s="57"/>
      <c r="C46" s="57"/>
      <c r="D46" s="53"/>
      <c r="E46" s="53"/>
    </row>
    <row r="47" spans="1:7">
      <c r="A47" s="53"/>
      <c r="B47" s="53"/>
      <c r="C47" s="53"/>
      <c r="D47" s="53"/>
      <c r="E47" s="53"/>
    </row>
    <row r="48" spans="1:7">
      <c r="A48" s="53"/>
      <c r="B48" s="53"/>
      <c r="C48" s="53"/>
      <c r="D48" s="53"/>
      <c r="E48" s="53"/>
    </row>
    <row r="49" spans="1:5">
      <c r="A49" s="53"/>
      <c r="B49" s="53"/>
      <c r="C49" s="53"/>
      <c r="D49" s="53"/>
      <c r="E49" s="53"/>
    </row>
    <row r="50" spans="1:5">
      <c r="A50" s="53"/>
      <c r="B50" s="57"/>
      <c r="C50" s="57"/>
      <c r="D50" s="53"/>
      <c r="E50" s="53"/>
    </row>
  </sheetData>
  <mergeCells count="4">
    <mergeCell ref="A37:D37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15"/>
  <sheetViews>
    <sheetView zoomScaleNormal="100" workbookViewId="0">
      <selection activeCell="E22" sqref="E22"/>
    </sheetView>
  </sheetViews>
  <sheetFormatPr baseColWidth="10" defaultRowHeight="13.5"/>
  <cols>
    <col min="1" max="1" width="15.7109375" style="1" customWidth="1"/>
    <col min="2" max="2" width="12" style="67" bestFit="1" customWidth="1"/>
    <col min="3" max="3" width="11.28515625" style="1" bestFit="1" customWidth="1"/>
    <col min="4" max="5" width="12.85546875" style="1" bestFit="1" customWidth="1"/>
    <col min="6" max="6" width="13.85546875" style="1" bestFit="1" customWidth="1"/>
    <col min="7" max="7" width="13.85546875" style="66" bestFit="1" customWidth="1"/>
    <col min="8" max="8" width="12.42578125" style="69" customWidth="1"/>
    <col min="9" max="10" width="11.42578125" style="69" bestFit="1" customWidth="1"/>
    <col min="11" max="11" width="11.28515625" style="69" customWidth="1"/>
    <col min="12" max="13" width="11.42578125" style="69" bestFit="1" customWidth="1"/>
    <col min="14" max="14" width="11.85546875" style="69" customWidth="1"/>
    <col min="15" max="40" width="11.42578125" style="69" bestFit="1" customWidth="1"/>
    <col min="41" max="42" width="12.42578125" style="69" bestFit="1" customWidth="1"/>
    <col min="43" max="43" width="17.85546875" style="66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48" t="s">
        <v>74</v>
      </c>
      <c r="B2" s="148"/>
      <c r="C2" s="148"/>
      <c r="D2" s="148"/>
      <c r="E2" s="148"/>
      <c r="F2" s="148"/>
      <c r="G2" s="70"/>
      <c r="H2" s="71"/>
      <c r="I2" s="71"/>
      <c r="J2" s="71"/>
      <c r="K2" s="71"/>
      <c r="L2" s="71"/>
      <c r="M2" s="71"/>
      <c r="N2" s="71"/>
      <c r="O2" s="71"/>
    </row>
    <row r="3" spans="1:43" ht="16.5">
      <c r="A3" s="70"/>
      <c r="B3" s="70"/>
      <c r="C3" s="70"/>
      <c r="D3" s="70"/>
      <c r="E3" s="70"/>
      <c r="F3" s="70"/>
      <c r="G3" s="70"/>
      <c r="H3" s="71"/>
      <c r="I3" s="71"/>
      <c r="J3" s="71"/>
      <c r="K3" s="71"/>
      <c r="L3" s="71"/>
      <c r="M3" s="71"/>
      <c r="N3" s="71"/>
      <c r="O3" s="71"/>
    </row>
    <row r="4" spans="1:43">
      <c r="A4" s="1" t="s">
        <v>47</v>
      </c>
      <c r="D4" s="66"/>
      <c r="E4" s="66"/>
      <c r="F4" s="66"/>
    </row>
    <row r="5" spans="1:43">
      <c r="A5" s="12" t="s">
        <v>46</v>
      </c>
      <c r="B5" s="12" t="s">
        <v>48</v>
      </c>
      <c r="C5" s="12" t="s">
        <v>45</v>
      </c>
      <c r="D5" s="66"/>
      <c r="F5" s="66"/>
    </row>
    <row r="6" spans="1:43">
      <c r="A6" s="13" t="s">
        <v>44</v>
      </c>
      <c r="B6" s="47">
        <f>+B8*20%</f>
        <v>24</v>
      </c>
      <c r="C6" s="47">
        <f>+B6*12</f>
        <v>288</v>
      </c>
      <c r="D6" s="66"/>
      <c r="H6" s="66"/>
      <c r="I6" s="66"/>
      <c r="J6" s="66"/>
      <c r="L6" s="66"/>
    </row>
    <row r="7" spans="1:43" ht="12.75" customHeight="1">
      <c r="A7" s="13" t="s">
        <v>12</v>
      </c>
      <c r="B7" s="47">
        <f>120*80%</f>
        <v>96</v>
      </c>
      <c r="C7" s="99">
        <f>+B7*12</f>
        <v>1152</v>
      </c>
      <c r="D7" s="66"/>
      <c r="F7" s="72"/>
      <c r="H7" s="66"/>
      <c r="I7" s="66"/>
      <c r="J7" s="66"/>
      <c r="L7" s="66"/>
    </row>
    <row r="8" spans="1:43">
      <c r="A8" s="73" t="s">
        <v>11</v>
      </c>
      <c r="B8" s="74">
        <v>120</v>
      </c>
      <c r="C8" s="74">
        <f>SUM(C6:C7)</f>
        <v>1440</v>
      </c>
      <c r="D8" s="66"/>
      <c r="H8" s="66"/>
      <c r="I8" s="66"/>
      <c r="J8" s="66"/>
      <c r="L8" s="66"/>
    </row>
    <row r="9" spans="1:43">
      <c r="H9" s="66"/>
      <c r="I9" s="66"/>
      <c r="J9" s="66"/>
      <c r="K9" s="66"/>
      <c r="L9" s="66"/>
      <c r="M9" s="66"/>
    </row>
    <row r="10" spans="1:43"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Q10" s="69"/>
    </row>
    <row r="11" spans="1:43" ht="26.25" customHeight="1">
      <c r="A11" s="108" t="s">
        <v>41</v>
      </c>
      <c r="B11" s="145" t="s">
        <v>77</v>
      </c>
      <c r="C11" s="146"/>
      <c r="D11" s="147" t="s">
        <v>76</v>
      </c>
      <c r="E11" s="147"/>
      <c r="F11" s="147"/>
      <c r="H11" s="66"/>
      <c r="I11" s="66"/>
      <c r="J11" s="66"/>
      <c r="K11" s="66"/>
      <c r="L11" s="66"/>
      <c r="M11" s="66"/>
      <c r="AM11" s="66"/>
      <c r="AN11" s="1"/>
      <c r="AO11" s="1"/>
      <c r="AP11" s="1"/>
      <c r="AQ11" s="1"/>
    </row>
    <row r="12" spans="1:43" ht="12.75" customHeight="1">
      <c r="A12" s="108"/>
      <c r="B12" s="75" t="s">
        <v>42</v>
      </c>
      <c r="C12" s="75" t="s">
        <v>43</v>
      </c>
      <c r="D12" s="36" t="s">
        <v>44</v>
      </c>
      <c r="E12" s="36" t="s">
        <v>12</v>
      </c>
      <c r="F12" s="36" t="s">
        <v>11</v>
      </c>
      <c r="H12" s="66"/>
      <c r="I12" s="66"/>
      <c r="J12" s="66"/>
      <c r="K12" s="66"/>
      <c r="L12" s="66"/>
      <c r="M12" s="66"/>
      <c r="AM12" s="66"/>
      <c r="AN12" s="1"/>
      <c r="AO12" s="1"/>
      <c r="AP12" s="1"/>
      <c r="AQ12" s="1"/>
    </row>
    <row r="13" spans="1:43">
      <c r="A13" s="103" t="s">
        <v>79</v>
      </c>
      <c r="B13" s="105">
        <v>124502</v>
      </c>
      <c r="C13" s="105">
        <v>51233</v>
      </c>
      <c r="D13" s="76">
        <f t="shared" ref="D13" si="0">+B13*$B$6</f>
        <v>2988048</v>
      </c>
      <c r="E13" s="76">
        <f t="shared" ref="E13" si="1">+C13*$B$7</f>
        <v>4918368</v>
      </c>
      <c r="F13" s="76">
        <f t="shared" ref="F13" si="2">+D13+E13</f>
        <v>7906416</v>
      </c>
      <c r="G13" s="69"/>
      <c r="AM13" s="66"/>
      <c r="AN13" s="1"/>
      <c r="AO13" s="1"/>
      <c r="AP13" s="1"/>
      <c r="AQ13" s="1"/>
    </row>
    <row r="15" spans="1:43" ht="12.75" customHeight="1"/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RESUMEN COSTOS</vt:lpstr>
      <vt:lpstr>RESUMEN COSTOS MENSUALES</vt:lpstr>
      <vt:lpstr>DOTACIÓN INICIAL</vt:lpstr>
      <vt:lpstr>COSTOS MENSUALES - DETALLADOS</vt:lpstr>
      <vt:lpstr>RPP FASE II Y III</vt:lpstr>
      <vt:lpstr>'COSTOS MENSUALES - DETALLADOS'!Área_de_impresión</vt:lpstr>
      <vt:lpstr>'DOTACIÓN INICIAL'!Área_de_impresión</vt:lpstr>
      <vt:lpstr>'RESUMEN COSTOS MENSUALES'!Área_de_impresión</vt:lpstr>
      <vt:lpstr>'RPP FASE II Y III'!Área_de_impresión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2015-09-03T17:14:53Z</dcterms:modified>
</cp:coreProperties>
</file>