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 12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3" i="9" l="1"/>
  <c r="B13" i="9"/>
  <c r="B7" i="7" l="1"/>
  <c r="E36" i="10" l="1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E35" i="10"/>
  <c r="C37" i="10"/>
  <c r="E37" i="10" s="1"/>
  <c r="E34" i="10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B15" i="9"/>
  <c r="B16" i="9" s="1"/>
  <c r="L6" i="9"/>
  <c r="E38" i="10" l="1"/>
  <c r="K6" i="9"/>
  <c r="Q7" i="12" l="1"/>
  <c r="P7" i="12"/>
  <c r="N13" i="9" l="1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H16" i="9" s="1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G7" i="12"/>
  <c r="L7" i="12"/>
</calcChain>
</file>

<file path=xl/sharedStrings.xml><?xml version="1.0" encoding="utf-8"?>
<sst xmlns="http://schemas.openxmlformats.org/spreadsheetml/2006/main" count="136" uniqueCount="104">
  <si>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</si>
  <si>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</si>
  <si>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</si>
  <si>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</si>
  <si>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</si>
  <si>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</si>
  <si>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</si>
  <si>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</si>
  <si>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</si>
  <si>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</si>
  <si>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</si>
  <si>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</si>
  <si>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</si>
  <si>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</si>
  <si>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</si>
  <si>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</si>
  <si>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</si>
  <si>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</si>
  <si>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</si>
  <si>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</si>
  <si>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</si>
  <si>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</si>
  <si>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</si>
  <si>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</si>
  <si>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</si>
  <si>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</si>
  <si>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</si>
  <si>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</si>
  <si>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</si>
  <si>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</si>
  <si>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</si>
  <si>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</si>
  <si>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</si>
  <si>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</si>
  <si>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</si>
  <si>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</si>
  <si>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</si>
  <si>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</si>
  <si>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</si>
  <si>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</si>
  <si>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</si>
  <si>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</si>
  <si>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</si>
  <si>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</si>
  <si>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</si>
  <si>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</si>
  <si>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</si>
  <si>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</si>
  <si>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</si>
  <si>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</si>
  <si>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</si>
  <si>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</si>
  <si>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</si>
  <si>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</si>
  <si>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CHOCÓ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</si>
  <si>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</si>
  <si>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</si>
  <si>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</si>
  <si>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</si>
  <si>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</si>
  <si>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</si>
  <si>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</si>
  <si>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</si>
  <si>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</si>
  <si>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</si>
  <si>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</si>
  <si>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</si>
  <si>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</si>
  <si>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</si>
  <si>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</si>
  <si>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</si>
  <si>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</si>
  <si>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VALOR AÑO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</si>
  <si>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</si>
  <si>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</si>
  <si>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</si>
  <si>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</si>
  <si>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</si>
  <si>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</si>
  <si>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</si>
  <si>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</si>
  <si>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</si>
  <si>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</si>
  <si>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</si>
  <si>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</si>
  <si>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</si>
  <si>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</si>
  <si>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</si>
  <si>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</si>
  <si>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</si>
  <si>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</si>
  <si>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</si>
  <si>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</si>
  <si>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</si>
  <si>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</si>
  <si>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</si>
  <si>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</si>
  <si>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</si>
  <si>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</si>
  <si>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</si>
  <si>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</si>
  <si>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(126).</t>
    </r>
  </si>
  <si>
    <t>Nota: Caculos realizados para la atención de 180 niños y niñas mensuales</t>
  </si>
  <si>
    <t>Nota: Caculos realizados para la atención de 180 niños y niñas/día/mes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</si>
</sst>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0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22" fillId="0" borderId="1" xfId="0" applyFont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J18" sqref="J18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1" t="s">
        <v>95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96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3" t="s">
        <v>74</v>
      </c>
      <c r="B4" s="133" t="s">
        <v>51</v>
      </c>
      <c r="C4" s="137" t="s">
        <v>77</v>
      </c>
      <c r="D4" s="132" t="s">
        <v>71</v>
      </c>
      <c r="E4" s="132"/>
      <c r="F4" s="132"/>
      <c r="G4" s="132"/>
      <c r="H4" s="132" t="s">
        <v>72</v>
      </c>
      <c r="I4" s="132"/>
      <c r="J4" s="132"/>
      <c r="K4" s="132"/>
      <c r="L4" s="132"/>
      <c r="N4" s="134" t="s">
        <v>79</v>
      </c>
      <c r="O4" s="135"/>
      <c r="P4" s="135"/>
      <c r="Q4" s="136"/>
    </row>
    <row r="5" spans="1:17">
      <c r="A5" s="133"/>
      <c r="B5" s="133"/>
      <c r="C5" s="137"/>
      <c r="D5" s="132"/>
      <c r="E5" s="132"/>
      <c r="F5" s="132"/>
      <c r="G5" s="132"/>
      <c r="H5" s="132"/>
      <c r="I5" s="132"/>
      <c r="J5" s="132"/>
      <c r="K5" s="132"/>
      <c r="L5" s="132"/>
      <c r="N5" s="132" t="s">
        <v>83</v>
      </c>
      <c r="O5" s="132" t="s">
        <v>81</v>
      </c>
      <c r="P5" s="132" t="s">
        <v>76</v>
      </c>
      <c r="Q5" s="132"/>
    </row>
    <row r="6" spans="1:17" ht="51">
      <c r="A6" s="133"/>
      <c r="B6" s="133"/>
      <c r="C6" s="137"/>
      <c r="D6" s="6" t="s">
        <v>83</v>
      </c>
      <c r="E6" s="7" t="s">
        <v>75</v>
      </c>
      <c r="F6" s="8" t="s">
        <v>76</v>
      </c>
      <c r="G6" s="9" t="s">
        <v>97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98</v>
      </c>
      <c r="N6" s="132"/>
      <c r="O6" s="132"/>
      <c r="P6" s="11" t="s">
        <v>80</v>
      </c>
      <c r="Q6" s="11" t="s">
        <v>82</v>
      </c>
    </row>
    <row r="7" spans="1:17">
      <c r="A7" s="12">
        <v>6</v>
      </c>
      <c r="B7" s="13" t="s">
        <v>54</v>
      </c>
      <c r="C7" s="14">
        <f>+'RESUMEN COSTOS MENSUALES'!$C$6</f>
        <v>382180</v>
      </c>
      <c r="D7" s="14">
        <f>+'ALIMENTO TERAPEUTICO'!$B$16</f>
        <v>8263079.9999999991</v>
      </c>
      <c r="E7" s="14">
        <f>+'RESUMEN COSTOS MENSUALES'!$C$19</f>
        <v>33188385</v>
      </c>
      <c r="F7" s="14">
        <f>+'RESUMEN COSTOS MENSUALES'!D23</f>
        <v>13084560</v>
      </c>
      <c r="G7" s="14">
        <f t="shared" ref="G7" si="0">+E7+F7</f>
        <v>46272945</v>
      </c>
      <c r="H7" s="15">
        <f t="shared" ref="H7" si="1">+C7</f>
        <v>382180</v>
      </c>
      <c r="I7" s="15">
        <f t="shared" ref="I7" si="2">D7*2</f>
        <v>16526159.999999998</v>
      </c>
      <c r="J7" s="15">
        <f t="shared" ref="J7" si="3">+E7*$C$3</f>
        <v>365072235</v>
      </c>
      <c r="K7" s="15">
        <f t="shared" ref="K7" si="4">+F7*$C$3</f>
        <v>143930160</v>
      </c>
      <c r="L7" s="15">
        <f t="shared" ref="L7" si="5">+H7+I7+J7+K7</f>
        <v>525910735</v>
      </c>
      <c r="M7" s="16"/>
      <c r="N7" s="15">
        <f t="shared" ref="N7" si="6">+D7/84</f>
        <v>98369.999999999985</v>
      </c>
      <c r="O7" s="15">
        <f t="shared" ref="O7" si="7">+ROUND(E7/120,0)</f>
        <v>276570</v>
      </c>
      <c r="P7" s="15">
        <f>+'ENTREGA DE RACIONES'!B13</f>
        <v>149548</v>
      </c>
      <c r="Q7" s="15">
        <f>+'ENTREGA DE RACIONES'!C13</f>
        <v>53478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E15" sqref="E15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56" t="s">
        <v>93</v>
      </c>
      <c r="B1" s="157"/>
      <c r="C1" s="157"/>
      <c r="D1" s="157"/>
      <c r="E1" s="158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2" t="s">
        <v>36</v>
      </c>
      <c r="B3" s="132"/>
      <c r="C3" s="132"/>
      <c r="D3" s="21"/>
      <c r="E3" s="22"/>
      <c r="F3" s="3"/>
      <c r="G3" s="3"/>
      <c r="H3" s="3"/>
      <c r="I3" s="3"/>
      <c r="J3" s="3"/>
    </row>
    <row r="4" spans="1:10">
      <c r="A4" s="152" t="s">
        <v>65</v>
      </c>
      <c r="B4" s="153"/>
      <c r="C4" s="11" t="s">
        <v>66</v>
      </c>
      <c r="D4" s="21"/>
      <c r="E4" s="36"/>
      <c r="F4" s="23"/>
      <c r="G4" s="23"/>
      <c r="H4" s="23"/>
      <c r="I4" s="23"/>
      <c r="J4" s="23"/>
    </row>
    <row r="5" spans="1:10" ht="12.75" customHeight="1">
      <c r="A5" s="154" t="s">
        <v>16</v>
      </c>
      <c r="B5" s="155"/>
      <c r="C5" s="24">
        <f>+'DOTACIÓN INICIAL'!E20</f>
        <v>3821794</v>
      </c>
      <c r="D5" s="21"/>
      <c r="E5" s="36"/>
      <c r="F5" s="3"/>
      <c r="G5" s="3"/>
      <c r="H5" s="3"/>
      <c r="I5" s="3"/>
      <c r="J5" s="3"/>
    </row>
    <row r="6" spans="1:10" ht="16.5">
      <c r="A6" s="154" t="s">
        <v>67</v>
      </c>
      <c r="B6" s="155"/>
      <c r="C6" s="25">
        <f>+ROUNDUP(C5*10%,0)</f>
        <v>382180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38" t="s">
        <v>37</v>
      </c>
      <c r="B8" s="139"/>
      <c r="C8" s="139"/>
      <c r="D8" s="3"/>
      <c r="E8" s="20"/>
      <c r="F8" s="3"/>
      <c r="G8" s="3"/>
      <c r="H8" s="3"/>
      <c r="I8" s="3"/>
      <c r="J8" s="3"/>
    </row>
    <row r="9" spans="1:10" ht="12.75" customHeight="1">
      <c r="A9" s="142" t="s">
        <v>65</v>
      </c>
      <c r="B9" s="143"/>
      <c r="C9" s="11" t="s">
        <v>71</v>
      </c>
      <c r="D9" s="3"/>
      <c r="E9" s="20"/>
      <c r="F9" s="3"/>
      <c r="G9" s="3"/>
      <c r="H9" s="3"/>
      <c r="I9" s="3"/>
      <c r="J9" s="3"/>
    </row>
    <row r="10" spans="1:10" ht="16.5">
      <c r="A10" s="149" t="s">
        <v>37</v>
      </c>
      <c r="B10" s="149"/>
      <c r="C10" s="24">
        <f>('ALIMENTO TERAPEUTICO'!$N$16)/12</f>
        <v>1377179.9999999998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38" t="s">
        <v>69</v>
      </c>
      <c r="B12" s="139"/>
      <c r="C12" s="139"/>
      <c r="D12" s="3"/>
      <c r="E12" s="20"/>
      <c r="F12" s="3"/>
      <c r="G12" s="3"/>
      <c r="H12" s="3"/>
      <c r="I12" s="3"/>
      <c r="J12" s="3"/>
    </row>
    <row r="13" spans="1:10" ht="12.75" customHeight="1">
      <c r="A13" s="142" t="s">
        <v>65</v>
      </c>
      <c r="B13" s="143"/>
      <c r="C13" s="11" t="s">
        <v>66</v>
      </c>
      <c r="D13" s="3"/>
      <c r="E13" s="20"/>
      <c r="F13" s="3"/>
      <c r="G13" s="3"/>
      <c r="H13" s="3"/>
      <c r="I13" s="3"/>
      <c r="J13" s="3"/>
    </row>
    <row r="14" spans="1:10" ht="16.5">
      <c r="A14" s="149" t="s">
        <v>48</v>
      </c>
      <c r="B14" s="149"/>
      <c r="C14" s="24">
        <f>+'COSTOS MENSUALES - DETALLADOS'!E22</f>
        <v>228941</v>
      </c>
      <c r="D14" s="3"/>
      <c r="E14" s="20"/>
      <c r="F14" s="17"/>
      <c r="G14" s="17"/>
      <c r="H14" s="17"/>
      <c r="I14" s="17"/>
      <c r="J14" s="17"/>
    </row>
    <row r="15" spans="1:10" ht="16.5">
      <c r="A15" s="149" t="s">
        <v>62</v>
      </c>
      <c r="B15" s="149"/>
      <c r="C15" s="24">
        <f>+'COSTOS MENSUALES - DETALLADOS'!E31</f>
        <v>22040899</v>
      </c>
      <c r="D15" s="21"/>
      <c r="E15" s="20"/>
      <c r="F15" s="17"/>
      <c r="G15" s="17"/>
      <c r="H15" s="17"/>
      <c r="I15" s="17"/>
      <c r="J15" s="17"/>
    </row>
    <row r="16" spans="1:10">
      <c r="A16" s="144" t="s">
        <v>34</v>
      </c>
      <c r="B16" s="145"/>
      <c r="C16" s="24">
        <f>+'COSTOS MENSUALES - DETALLADOS'!E38</f>
        <v>10918545</v>
      </c>
      <c r="D16" s="21"/>
      <c r="E16" s="112"/>
      <c r="F16" s="17"/>
      <c r="G16" s="17"/>
      <c r="H16" s="17"/>
      <c r="I16" s="17"/>
      <c r="J16" s="17"/>
    </row>
    <row r="17" spans="1:10">
      <c r="A17" s="147" t="s">
        <v>68</v>
      </c>
      <c r="B17" s="148"/>
      <c r="C17" s="29">
        <f>SUM(C14:C16)</f>
        <v>33188385</v>
      </c>
      <c r="D17" s="21"/>
      <c r="E17" s="36"/>
      <c r="F17" s="17"/>
      <c r="G17" s="17"/>
      <c r="H17" s="17"/>
      <c r="I17" s="17"/>
      <c r="J17" s="17"/>
    </row>
    <row r="18" spans="1:10">
      <c r="A18" s="146"/>
      <c r="B18" s="146"/>
      <c r="C18" s="30"/>
      <c r="D18" s="28"/>
      <c r="E18" s="112"/>
      <c r="F18" s="17"/>
      <c r="G18" s="17"/>
      <c r="H18" s="17"/>
      <c r="I18" s="17"/>
      <c r="J18" s="17"/>
    </row>
    <row r="19" spans="1:10">
      <c r="A19" s="150" t="s">
        <v>70</v>
      </c>
      <c r="B19" s="151"/>
      <c r="C19" s="31">
        <f>+C17+C18</f>
        <v>33188385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0" t="s">
        <v>51</v>
      </c>
      <c r="B21" s="132" t="s">
        <v>94</v>
      </c>
      <c r="C21" s="132"/>
      <c r="D21" s="132"/>
      <c r="E21" s="36"/>
    </row>
    <row r="22" spans="1:10">
      <c r="A22" s="141"/>
      <c r="B22" s="37" t="s">
        <v>55</v>
      </c>
      <c r="C22" s="37" t="s">
        <v>15</v>
      </c>
      <c r="D22" s="37" t="s">
        <v>14</v>
      </c>
      <c r="E22" s="36"/>
    </row>
    <row r="23" spans="1:10">
      <c r="A23" s="13" t="s">
        <v>54</v>
      </c>
      <c r="B23" s="38">
        <f>+'ENTREGA DE RACIONES'!D13</f>
        <v>5383728</v>
      </c>
      <c r="C23" s="38">
        <f>+'ENTREGA DE RACIONES'!E13</f>
        <v>7700832</v>
      </c>
      <c r="D23" s="38">
        <f t="shared" ref="D23" si="0">+B23+C23</f>
        <v>13084560</v>
      </c>
      <c r="E23" s="36"/>
      <c r="F23" s="16"/>
    </row>
  </sheetData>
  <mergeCells count="18">
    <mergeCell ref="A4:B4"/>
    <mergeCell ref="A5:B5"/>
    <mergeCell ref="A6:B6"/>
    <mergeCell ref="A3:C3"/>
    <mergeCell ref="A1:E1"/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3"/>
  <sheetViews>
    <sheetView showGridLines="0" view="pageBreakPreview" zoomScale="130" zoomScaleNormal="100" zoomScaleSheetLayoutView="130" workbookViewId="0">
      <selection activeCell="A16" sqref="A16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6" ht="37.5" customHeight="1">
      <c r="A1" s="159" t="s">
        <v>40</v>
      </c>
      <c r="B1" s="159"/>
      <c r="C1" s="159"/>
      <c r="D1" s="159"/>
      <c r="E1" s="159"/>
    </row>
    <row r="2" spans="1:6">
      <c r="A2" s="39"/>
    </row>
    <row r="3" spans="1:6">
      <c r="A3" s="40" t="s">
        <v>33</v>
      </c>
      <c r="B3" s="163"/>
      <c r="C3" s="163"/>
      <c r="D3" s="163"/>
      <c r="E3" s="164"/>
    </row>
    <row r="4" spans="1:6">
      <c r="A4" s="41"/>
      <c r="B4" s="162"/>
      <c r="C4" s="162"/>
      <c r="D4" s="153"/>
      <c r="E4" s="124">
        <v>0.03</v>
      </c>
    </row>
    <row r="5" spans="1:6">
      <c r="A5" s="41"/>
    </row>
    <row r="6" spans="1:6" ht="15.75">
      <c r="A6" s="42" t="s">
        <v>2</v>
      </c>
      <c r="B6" s="43"/>
      <c r="C6" s="43"/>
      <c r="D6" s="43"/>
      <c r="E6" s="43"/>
    </row>
    <row r="7" spans="1:6" ht="8.25" customHeight="1"/>
    <row r="8" spans="1:6" ht="6.75" customHeight="1"/>
    <row r="9" spans="1:6" ht="31.5" customHeight="1">
      <c r="A9" s="45" t="s">
        <v>18</v>
      </c>
      <c r="B9" s="114" t="s">
        <v>84</v>
      </c>
      <c r="C9" s="119" t="s">
        <v>91</v>
      </c>
      <c r="D9" s="11" t="s">
        <v>12</v>
      </c>
      <c r="E9" s="11" t="s">
        <v>13</v>
      </c>
    </row>
    <row r="10" spans="1:6" ht="25.5">
      <c r="A10" s="49" t="s">
        <v>32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6" ht="25.5">
      <c r="A11" s="49" t="s">
        <v>21</v>
      </c>
      <c r="B11" s="125">
        <v>231829</v>
      </c>
      <c r="C11" s="125">
        <f t="shared" ref="C11:C17" si="0">ROUND(B11+B11*$E$4,0)</f>
        <v>238784</v>
      </c>
      <c r="D11" s="74">
        <v>2</v>
      </c>
      <c r="E11" s="95">
        <f t="shared" ref="E11:E17" si="1">ROUND(C11*D11,0)</f>
        <v>477568</v>
      </c>
    </row>
    <row r="12" spans="1:6">
      <c r="A12" s="49" t="s">
        <v>38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6" ht="38.25">
      <c r="A13" s="51" t="s">
        <v>23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6" ht="38.25">
      <c r="A14" s="49" t="s">
        <v>22</v>
      </c>
      <c r="B14" s="125">
        <v>248443</v>
      </c>
      <c r="C14" s="125">
        <f t="shared" si="0"/>
        <v>255896</v>
      </c>
      <c r="D14" s="74">
        <v>2</v>
      </c>
      <c r="E14" s="95">
        <f t="shared" si="1"/>
        <v>511792</v>
      </c>
    </row>
    <row r="15" spans="1:6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6">
      <c r="A16" s="49" t="s">
        <v>39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0"/>
      <c r="C18" s="160"/>
      <c r="D18" s="160"/>
      <c r="E18" s="48">
        <f>SUM(E10:E17)</f>
        <v>3821794</v>
      </c>
    </row>
    <row r="20" spans="1:6" ht="16.5">
      <c r="A20" s="161" t="s">
        <v>60</v>
      </c>
      <c r="B20" s="161"/>
      <c r="C20" s="161"/>
      <c r="D20" s="161"/>
      <c r="E20" s="94">
        <f>+E18</f>
        <v>3821794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D27" sqref="D27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6" t="s">
        <v>92</v>
      </c>
      <c r="B1" s="166"/>
      <c r="C1" s="166"/>
      <c r="D1" s="166"/>
      <c r="E1" s="166"/>
    </row>
    <row r="2" spans="1:6">
      <c r="A2" s="39"/>
    </row>
    <row r="3" spans="1:6">
      <c r="A3" s="61" t="s">
        <v>102</v>
      </c>
      <c r="B3" s="167"/>
      <c r="C3" s="167"/>
      <c r="D3" s="167"/>
      <c r="E3" s="167"/>
    </row>
    <row r="4" spans="1:6">
      <c r="A4" s="41"/>
      <c r="B4" s="168"/>
      <c r="C4" s="168"/>
      <c r="D4" s="169"/>
      <c r="E4" s="123">
        <v>0.03</v>
      </c>
    </row>
    <row r="5" spans="1:6" ht="15.75" customHeight="1">
      <c r="A5" s="62" t="s">
        <v>63</v>
      </c>
      <c r="B5" s="62"/>
      <c r="C5" s="62"/>
      <c r="D5" s="62"/>
      <c r="E5" s="62"/>
    </row>
    <row r="6" spans="1:6" ht="15.75">
      <c r="A6" s="63" t="s">
        <v>103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47</v>
      </c>
      <c r="B8" s="114" t="s">
        <v>84</v>
      </c>
      <c r="C8" s="119" t="s">
        <v>91</v>
      </c>
      <c r="D8" s="98" t="s">
        <v>25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30</v>
      </c>
      <c r="E9" s="101">
        <f>ROUND(C9*D9,0)</f>
        <v>24240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75</v>
      </c>
      <c r="E10" s="101">
        <f t="shared" ref="E10:E20" si="1">ROUND(C10*D10,0)</f>
        <v>8175</v>
      </c>
      <c r="F10" s="111"/>
    </row>
    <row r="11" spans="1:6">
      <c r="A11" s="46" t="s">
        <v>41</v>
      </c>
      <c r="B11" s="65">
        <v>530</v>
      </c>
      <c r="C11" s="65">
        <f t="shared" si="0"/>
        <v>546</v>
      </c>
      <c r="D11" s="100">
        <v>30</v>
      </c>
      <c r="E11" s="101">
        <f t="shared" si="1"/>
        <v>16380</v>
      </c>
      <c r="F11" s="111"/>
    </row>
    <row r="12" spans="1:6">
      <c r="A12" s="46" t="s">
        <v>49</v>
      </c>
      <c r="B12" s="65">
        <v>530</v>
      </c>
      <c r="C12" s="65">
        <f t="shared" si="0"/>
        <v>546</v>
      </c>
      <c r="D12" s="100">
        <v>30</v>
      </c>
      <c r="E12" s="101">
        <f t="shared" si="1"/>
        <v>16380</v>
      </c>
      <c r="F12" s="111"/>
    </row>
    <row r="13" spans="1:6">
      <c r="A13" s="46" t="s">
        <v>42</v>
      </c>
      <c r="B13" s="65">
        <v>212</v>
      </c>
      <c r="C13" s="65">
        <f t="shared" si="0"/>
        <v>218</v>
      </c>
      <c r="D13" s="100">
        <v>45</v>
      </c>
      <c r="E13" s="101">
        <f t="shared" si="1"/>
        <v>9810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6</v>
      </c>
      <c r="E14" s="101">
        <f t="shared" si="1"/>
        <v>52116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30</v>
      </c>
      <c r="E15" s="101">
        <f t="shared" si="1"/>
        <v>29790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8</v>
      </c>
      <c r="E16" s="101">
        <f t="shared" si="1"/>
        <v>6944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11</v>
      </c>
      <c r="E17" s="101">
        <f t="shared" si="1"/>
        <v>17754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30</v>
      </c>
      <c r="E18" s="101">
        <f t="shared" si="1"/>
        <v>5400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6</v>
      </c>
      <c r="E19" s="101">
        <f t="shared" si="1"/>
        <v>22332</v>
      </c>
      <c r="F19" s="111"/>
    </row>
    <row r="20" spans="1:7">
      <c r="A20" s="46" t="s">
        <v>45</v>
      </c>
      <c r="B20" s="65">
        <v>106</v>
      </c>
      <c r="C20" s="65">
        <f t="shared" si="0"/>
        <v>109</v>
      </c>
      <c r="D20" s="100">
        <v>180</v>
      </c>
      <c r="E20" s="101">
        <f t="shared" si="1"/>
        <v>19620</v>
      </c>
      <c r="F20" s="111"/>
    </row>
    <row r="21" spans="1:7">
      <c r="A21" s="46" t="s">
        <v>46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228941</v>
      </c>
      <c r="F22" s="111"/>
    </row>
    <row r="23" spans="1:7">
      <c r="F23" s="111"/>
    </row>
    <row r="24" spans="1:7" ht="27" customHeight="1">
      <c r="A24" s="45" t="s">
        <v>61</v>
      </c>
      <c r="B24" s="116" t="s">
        <v>84</v>
      </c>
      <c r="C24" s="119" t="s">
        <v>91</v>
      </c>
      <c r="D24" s="98" t="s">
        <v>25</v>
      </c>
      <c r="E24" s="98" t="s">
        <v>13</v>
      </c>
      <c r="F24" s="111"/>
    </row>
    <row r="25" spans="1:7">
      <c r="A25" s="46" t="s">
        <v>24</v>
      </c>
      <c r="B25" s="65">
        <v>3372943</v>
      </c>
      <c r="C25" s="65">
        <f>ROUND(B25+B25*$E$4,0)</f>
        <v>3474131</v>
      </c>
      <c r="D25" s="100">
        <v>2</v>
      </c>
      <c r="E25" s="101">
        <f>ROUND(C25*D25,0)</f>
        <v>6948262</v>
      </c>
      <c r="F25" s="111"/>
    </row>
    <row r="26" spans="1:7">
      <c r="A26" s="46" t="s">
        <v>26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43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19</v>
      </c>
      <c r="B28" s="65">
        <v>848720</v>
      </c>
      <c r="C28" s="65">
        <f t="shared" si="2"/>
        <v>874182</v>
      </c>
      <c r="D28" s="130">
        <v>7</v>
      </c>
      <c r="E28" s="101">
        <f t="shared" si="3"/>
        <v>6119274</v>
      </c>
      <c r="F28" s="111"/>
    </row>
    <row r="29" spans="1:7">
      <c r="A29" s="46" t="s">
        <v>20</v>
      </c>
      <c r="B29" s="65">
        <v>954810</v>
      </c>
      <c r="C29" s="129">
        <v>1200000</v>
      </c>
      <c r="D29" s="100">
        <v>1.5</v>
      </c>
      <c r="E29" s="101">
        <f t="shared" si="3"/>
        <v>1800000</v>
      </c>
      <c r="F29" s="111"/>
    </row>
    <row r="30" spans="1:7">
      <c r="A30" s="46" t="s">
        <v>99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22040899</v>
      </c>
      <c r="F31" s="111"/>
    </row>
    <row r="32" spans="1:7">
      <c r="F32" s="111"/>
    </row>
    <row r="33" spans="1:7" ht="25.5">
      <c r="A33" s="45" t="s">
        <v>35</v>
      </c>
      <c r="B33" s="116" t="s">
        <v>84</v>
      </c>
      <c r="C33" s="119" t="s">
        <v>91</v>
      </c>
      <c r="D33" s="98" t="s">
        <v>25</v>
      </c>
      <c r="E33" s="98" t="s">
        <v>13</v>
      </c>
      <c r="F33" s="111"/>
    </row>
    <row r="34" spans="1:7">
      <c r="A34" s="67" t="s">
        <v>31</v>
      </c>
      <c r="B34" s="65">
        <v>1281084</v>
      </c>
      <c r="C34" s="65">
        <v>2000000</v>
      </c>
      <c r="D34" s="100">
        <v>1</v>
      </c>
      <c r="E34" s="101">
        <f>ROUND(C34*D34,0)</f>
        <v>2000000</v>
      </c>
      <c r="F34" s="111"/>
      <c r="G34" s="107"/>
    </row>
    <row r="35" spans="1:7">
      <c r="A35" s="67" t="s">
        <v>30</v>
      </c>
      <c r="B35" s="65">
        <v>701911</v>
      </c>
      <c r="C35" s="65">
        <v>1200000</v>
      </c>
      <c r="D35" s="100">
        <v>7</v>
      </c>
      <c r="E35" s="101">
        <f t="shared" ref="E35:E37" si="4">ROUND(C35*D35,0)</f>
        <v>8400000</v>
      </c>
      <c r="F35" s="111"/>
      <c r="G35" s="107"/>
    </row>
    <row r="36" spans="1:7">
      <c r="A36" s="67" t="s">
        <v>100</v>
      </c>
      <c r="B36" s="65">
        <v>0</v>
      </c>
      <c r="C36" s="129">
        <v>300000</v>
      </c>
      <c r="D36" s="100">
        <v>1</v>
      </c>
      <c r="E36" s="101">
        <f t="shared" si="4"/>
        <v>300000</v>
      </c>
      <c r="F36" s="111"/>
      <c r="G36" s="107"/>
    </row>
    <row r="37" spans="1:7">
      <c r="A37" s="68" t="s">
        <v>44</v>
      </c>
      <c r="B37" s="65">
        <v>212180</v>
      </c>
      <c r="C37" s="65">
        <f t="shared" ref="C37" si="5">ROUND(B37+B37*$E$4,0)</f>
        <v>218545</v>
      </c>
      <c r="D37" s="100">
        <v>1</v>
      </c>
      <c r="E37" s="101">
        <f t="shared" si="4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10918545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5" t="s">
        <v>64</v>
      </c>
      <c r="B40" s="165"/>
      <c r="C40" s="165"/>
      <c r="D40" s="165"/>
      <c r="E40" s="109">
        <f>+E22+E31+E38</f>
        <v>33188385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H28" sqref="H28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0" t="s">
        <v>90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87"/>
      <c r="P2" s="87"/>
    </row>
    <row r="4" spans="1:18">
      <c r="J4" s="175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52" t="s">
        <v>50</v>
      </c>
      <c r="B5" s="162"/>
      <c r="C5" s="162"/>
      <c r="D5" s="162"/>
      <c r="E5" s="162"/>
      <c r="F5" s="162"/>
      <c r="G5" s="162"/>
      <c r="H5" s="162"/>
      <c r="I5" s="162"/>
      <c r="J5" s="175"/>
      <c r="K5" s="71">
        <v>0.03</v>
      </c>
      <c r="L5" s="71">
        <v>0.03</v>
      </c>
      <c r="M5" s="70"/>
      <c r="N5" s="70"/>
    </row>
    <row r="6" spans="1:18" ht="13.5" customHeight="1">
      <c r="A6" s="172" t="s">
        <v>73</v>
      </c>
      <c r="B6" s="173"/>
      <c r="C6" s="173"/>
      <c r="D6" s="173"/>
      <c r="E6" s="173"/>
      <c r="F6" s="173"/>
      <c r="G6" s="173"/>
      <c r="H6" s="173"/>
      <c r="I6" s="174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1" t="s">
        <v>88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Q8" s="70"/>
      <c r="R8" s="70"/>
    </row>
    <row r="9" spans="1:18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Q9" s="70"/>
      <c r="R9" s="70"/>
    </row>
    <row r="10" spans="1:18">
      <c r="Q10" s="70"/>
      <c r="R10" s="70"/>
    </row>
    <row r="11" spans="1:18">
      <c r="A11" s="132" t="s">
        <v>17</v>
      </c>
      <c r="B11" s="132" t="s">
        <v>0</v>
      </c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 t="s">
        <v>14</v>
      </c>
      <c r="Q11" s="70"/>
      <c r="R11" s="70"/>
    </row>
    <row r="12" spans="1:18">
      <c r="A12" s="132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2"/>
      <c r="Q12" s="70"/>
      <c r="R12" s="70"/>
    </row>
    <row r="13" spans="1:18">
      <c r="A13" s="74" t="s">
        <v>27</v>
      </c>
      <c r="B13" s="75">
        <f>180*70%</f>
        <v>125.99999999999999</v>
      </c>
      <c r="C13" s="75"/>
      <c r="D13" s="75"/>
      <c r="E13" s="75"/>
      <c r="F13" s="75"/>
      <c r="G13" s="75"/>
      <c r="H13" s="75">
        <f>180*70%</f>
        <v>125.99999999999999</v>
      </c>
      <c r="I13" s="76"/>
      <c r="J13" s="76"/>
      <c r="K13" s="76"/>
      <c r="L13" s="76"/>
      <c r="M13" s="76"/>
      <c r="N13" s="77">
        <f>SUM(B13:M13)</f>
        <v>251.99999999999997</v>
      </c>
      <c r="Q13" s="70"/>
      <c r="R13" s="70"/>
    </row>
    <row r="14" spans="1:18">
      <c r="A14" s="74" t="s">
        <v>28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3779.9999999999995</v>
      </c>
      <c r="C15" s="80"/>
      <c r="D15" s="80"/>
      <c r="E15" s="80"/>
      <c r="F15" s="80"/>
      <c r="G15" s="80"/>
      <c r="H15" s="79">
        <f>+H14*H13</f>
        <v>3779.9999999999995</v>
      </c>
      <c r="I15" s="81"/>
      <c r="J15" s="81"/>
      <c r="K15" s="81"/>
      <c r="L15" s="81"/>
      <c r="M15" s="81"/>
      <c r="N15" s="77">
        <f>SUM(B15:M15)</f>
        <v>7559.9999999999991</v>
      </c>
      <c r="Q15" s="70"/>
      <c r="R15" s="70"/>
    </row>
    <row r="16" spans="1:18" s="73" customFormat="1">
      <c r="A16" s="119" t="s">
        <v>29</v>
      </c>
      <c r="B16" s="82">
        <f>+B15*L6</f>
        <v>8263079.9999999991</v>
      </c>
      <c r="C16" s="119"/>
      <c r="D16" s="119"/>
      <c r="E16" s="119"/>
      <c r="F16" s="119"/>
      <c r="G16" s="119"/>
      <c r="H16" s="82">
        <f>+H15*L6</f>
        <v>8263079.9999999991</v>
      </c>
      <c r="I16" s="119"/>
      <c r="J16" s="119"/>
      <c r="K16" s="119"/>
      <c r="L16" s="119"/>
      <c r="M16" s="119"/>
      <c r="N16" s="83">
        <f>SUM(B16:M16)</f>
        <v>16526159.999999998</v>
      </c>
      <c r="O16" s="84"/>
      <c r="P16" s="84"/>
    </row>
    <row r="18" spans="1:14">
      <c r="A18" s="1" t="s">
        <v>101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G7" sqref="G7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79" t="s">
        <v>86</v>
      </c>
      <c r="B2" s="179"/>
      <c r="C2" s="179"/>
      <c r="D2" s="179"/>
      <c r="E2" s="179"/>
      <c r="F2" s="179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58</v>
      </c>
      <c r="D4" s="70"/>
      <c r="E4" s="70"/>
      <c r="F4" s="70"/>
    </row>
    <row r="5" spans="1:43">
      <c r="A5" s="11" t="s">
        <v>57</v>
      </c>
      <c r="B5" s="11" t="s">
        <v>59</v>
      </c>
      <c r="C5" s="11" t="s">
        <v>56</v>
      </c>
      <c r="D5" s="70"/>
      <c r="F5" s="70"/>
    </row>
    <row r="6" spans="1:43">
      <c r="A6" s="12" t="s">
        <v>55</v>
      </c>
      <c r="B6" s="47">
        <f>+B8*20%</f>
        <v>36</v>
      </c>
      <c r="C6" s="47">
        <f>+B6*12</f>
        <v>432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B8*80%</f>
        <v>144</v>
      </c>
      <c r="C7" s="115">
        <f>+B7*12</f>
        <v>1728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180</v>
      </c>
      <c r="C8" s="90">
        <f>SUM(C6:C7)</f>
        <v>2160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3" t="s">
        <v>51</v>
      </c>
      <c r="B11" s="176" t="s">
        <v>87</v>
      </c>
      <c r="C11" s="177"/>
      <c r="D11" s="178" t="s">
        <v>85</v>
      </c>
      <c r="E11" s="178"/>
      <c r="F11" s="178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3"/>
      <c r="B12" s="91" t="s">
        <v>52</v>
      </c>
      <c r="C12" s="91" t="s">
        <v>53</v>
      </c>
      <c r="D12" s="37" t="s">
        <v>55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54</v>
      </c>
      <c r="B13" s="92">
        <v>149548</v>
      </c>
      <c r="C13" s="92">
        <v>53478</v>
      </c>
      <c r="D13" s="93">
        <f t="shared" ref="D13" si="0">+B13*$B$6</f>
        <v>5383728</v>
      </c>
      <c r="E13" s="93">
        <f t="shared" ref="E13" si="1">+C13*$B$7</f>
        <v>7700832</v>
      </c>
      <c r="F13" s="93">
        <f t="shared" ref="F13" si="2">+D13+E13</f>
        <v>13084560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 12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2015-09-03T19:06:05Z</dcterms:modified>
</cp:coreProperties>
</file>