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 11" sheetId="12" r:id="rId1"/>
    <sheet name="RESUMEN COSTOS MENSUALES" sheetId="11" r:id="rId2"/>
    <sheet name="DOTACIÓN INICIAL" sheetId="1" r:id="rId3"/>
    <sheet name="COSTOS MENSUALES - DETALLADOS" sheetId="10" r:id="rId4"/>
    <sheet name="ALIMENTO TERAPEUTICO FASE II" sheetId="9" r:id="rId5"/>
    <sheet name="RPP FASE II Y III" sheetId="7" r:id="rId6"/>
  </sheets>
  <definedNames>
    <definedName name="_xlnm.Print_Area" localSheetId="3">'COSTOS MENSUALES - DETALLADOS'!$A$1:$F$39</definedName>
    <definedName name="_xlnm.Print_Area" localSheetId="2">'DOTACIÓN INICIAL'!$A$1:$F$20</definedName>
    <definedName name="_xlnm.Print_Area" localSheetId="1">'RESUMEN COSTOS MENSUALES'!$A$1:$E$23</definedName>
    <definedName name="_xlnm.Print_Area" localSheetId="5">'RPP FASE II Y III'!$A$1:$F$13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Q7" i="12" l="1"/>
  <c r="P7" i="12"/>
  <c r="H7" i="12"/>
  <c r="F11" i="1" l="1"/>
  <c r="F12" i="1"/>
  <c r="F13" i="1"/>
  <c r="F14" i="1"/>
  <c r="F15" i="1"/>
  <c r="F16" i="1"/>
  <c r="F17" i="1"/>
  <c r="F10" i="1"/>
  <c r="D11" i="1"/>
  <c r="D12" i="1"/>
  <c r="D13" i="1"/>
  <c r="D14" i="1"/>
  <c r="D15" i="1"/>
  <c r="D16" i="1"/>
  <c r="D17" i="1"/>
  <c r="D10" i="1"/>
  <c r="C10" i="1"/>
  <c r="F35" i="10"/>
  <c r="F36" i="10"/>
  <c r="F34" i="10"/>
  <c r="D35" i="10"/>
  <c r="D36" i="10"/>
  <c r="D34" i="10"/>
  <c r="C34" i="10"/>
  <c r="F18" i="10"/>
  <c r="F26" i="10"/>
  <c r="F27" i="10"/>
  <c r="F28" i="10"/>
  <c r="F29" i="10"/>
  <c r="F30" i="10"/>
  <c r="F25" i="10"/>
  <c r="D26" i="10"/>
  <c r="D27" i="10"/>
  <c r="D28" i="10"/>
  <c r="D29" i="10"/>
  <c r="D30" i="10"/>
  <c r="D25" i="10"/>
  <c r="C25" i="10"/>
  <c r="F10" i="10"/>
  <c r="F11" i="10"/>
  <c r="F12" i="10"/>
  <c r="F13" i="10"/>
  <c r="F14" i="10"/>
  <c r="F15" i="10"/>
  <c r="F16" i="10"/>
  <c r="F17" i="10"/>
  <c r="F19" i="10"/>
  <c r="F20" i="10"/>
  <c r="F9" i="10"/>
  <c r="D10" i="10"/>
  <c r="D11" i="10"/>
  <c r="D12" i="10"/>
  <c r="D13" i="10"/>
  <c r="D14" i="10"/>
  <c r="D15" i="10"/>
  <c r="D16" i="10"/>
  <c r="D17" i="10"/>
  <c r="D18" i="10"/>
  <c r="D19" i="10"/>
  <c r="D20" i="10"/>
  <c r="D9" i="10"/>
  <c r="C9" i="10"/>
  <c r="H16" i="9"/>
  <c r="B16" i="9"/>
  <c r="L6" i="9"/>
  <c r="K6" i="9"/>
  <c r="B15" i="9" l="1"/>
  <c r="C36" i="10"/>
  <c r="C35" i="10"/>
  <c r="C30" i="10"/>
  <c r="C29" i="10"/>
  <c r="C28" i="10"/>
  <c r="C27" i="10"/>
  <c r="C26" i="10"/>
  <c r="C20" i="10"/>
  <c r="C19" i="10"/>
  <c r="C18" i="10"/>
  <c r="C17" i="10"/>
  <c r="C16" i="10"/>
  <c r="C15" i="10"/>
  <c r="C14" i="10"/>
  <c r="C13" i="10"/>
  <c r="C12" i="10"/>
  <c r="C11" i="10"/>
  <c r="C10" i="10"/>
  <c r="C17" i="1"/>
  <c r="C16" i="1"/>
  <c r="C15" i="1"/>
  <c r="C14" i="1"/>
  <c r="C13" i="1"/>
  <c r="C12" i="1"/>
  <c r="C11" i="1"/>
  <c r="H13" i="9" l="1"/>
  <c r="B13" i="9"/>
  <c r="N13" i="9" l="1"/>
  <c r="B7" i="7"/>
  <c r="C7" i="7" s="1"/>
  <c r="B6" i="7"/>
  <c r="C6" i="7" s="1"/>
  <c r="E13" i="7" l="1"/>
  <c r="C23" i="11" s="1"/>
  <c r="D13" i="7"/>
  <c r="B23" i="11" s="1"/>
  <c r="D23" i="11" l="1"/>
  <c r="F13" i="7"/>
  <c r="F7" i="12" s="1"/>
  <c r="K7" i="12" l="1"/>
  <c r="C8" i="7"/>
  <c r="H15" i="9"/>
  <c r="N15" i="9" l="1"/>
  <c r="N16" i="9" l="1"/>
  <c r="C10" i="11" s="1"/>
  <c r="D7" i="12"/>
  <c r="N7" i="12" l="1"/>
  <c r="I7" i="12"/>
  <c r="F37" i="10"/>
  <c r="C16" i="11" s="1"/>
  <c r="F22" i="10"/>
  <c r="C14" i="11" s="1"/>
  <c r="F31" i="10"/>
  <c r="C15" i="11" s="1"/>
  <c r="C17" i="11" l="1"/>
  <c r="C19" i="11" s="1"/>
  <c r="F39" i="10"/>
  <c r="F18" i="1"/>
  <c r="F20" i="1" s="1"/>
  <c r="E7" i="12" l="1"/>
  <c r="J7" i="12" s="1"/>
  <c r="C5" i="11"/>
  <c r="C6" i="11" l="1"/>
  <c r="C7" i="12"/>
  <c r="G7" i="12"/>
  <c r="O7" i="12"/>
  <c r="L7" i="12"/>
</calcChain>
</file>

<file path=xl/sharedStrings.xml><?xml version="1.0" encoding="utf-8"?>
<sst xmlns="http://schemas.openxmlformats.org/spreadsheetml/2006/main" count="144" uniqueCount="105">
  <si>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</si>
  <si>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</si>
  <si>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</si>
  <si>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</si>
  <si>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</si>
  <si>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</si>
  <si>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</si>
  <si>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</si>
  <si>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</si>
  <si>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</si>
  <si>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</si>
  <si>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</si>
  <si>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</si>
  <si>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UNITARIO 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</si>
  <si>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</si>
  <si>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</si>
  <si>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</si>
  <si>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</si>
  <si>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</si>
  <si>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</si>
  <si>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</si>
  <si>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</si>
  <si>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</si>
  <si>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</si>
  <si>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</si>
  <si>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</si>
  <si>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</si>
  <si>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</si>
  <si>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</si>
  <si>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</si>
  <si>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</si>
  <si>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</si>
  <si>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>TOTAL SOBRES FASE II UN MES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</si>
  <si>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</si>
  <si>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</si>
  <si>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</si>
  <si>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</si>
  <si>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</si>
  <si>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 xml:space="preserve">COSTOS DETALLADOS FASE II Y FASE III
RECUPERACIÓN NUTRICIONAL CON ENFOQUE COMUNITARIO 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</si>
  <si>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</si>
  <si>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</si>
  <si>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</si>
  <si>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</si>
  <si>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</si>
  <si>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</si>
  <si>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</si>
  <si>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</si>
  <si>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</si>
  <si>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</si>
  <si>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COSTOS ALIMENTO TERAPÉUTICO FASE II - RECUPERACIÓN NUTRICIONAL CON ENFOQUE COMUNITARIO</t>
  </si>
  <si>
    <t>DISTRIBUCIÓN Y COSTOS ANUALES DE ALIMENTO TERAPÉUTICO PARA LA FASE II DE RNEC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</si>
  <si>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</si>
  <si>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</si>
  <si>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</si>
  <si>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</si>
  <si>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</si>
  <si>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</si>
  <si>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</si>
  <si>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</si>
  <si>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</si>
  <si>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</si>
  <si>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</si>
  <si>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</si>
  <si>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</si>
  <si>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</si>
  <si>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</si>
  <si>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</si>
  <si>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</si>
  <si>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</si>
  <si>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</si>
  <si>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</si>
  <si>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</si>
  <si>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</si>
  <si>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</si>
  <si>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</si>
  <si>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</si>
  <si>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</si>
  <si>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</si>
  <si>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</si>
  <si>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VALOR AÑO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</si>
  <si>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</si>
  <si>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</si>
  <si>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</si>
  <si>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</si>
  <si>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COSTOS TOTALES VIGENCIA 2014</t>
  </si>
  <si>
    <t xml:space="preserve">ALIMENTO TERAPEUTICO </t>
  </si>
  <si>
    <t>COSTOS MENSUALES VIGENCIA 2014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</si>
  <si>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</si>
  <si>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</si>
  <si>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</si>
  <si>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</si>
  <si>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</si>
  <si>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COSTOS RACIONES PARA PREPARAR FASE II Y  III
RECUPERACIÓN NUTRICIONAL CON ENFOQUE COMUNITARIO</t>
  </si>
  <si>
    <t>VALOR UNITARIO 2014</t>
  </si>
  <si>
    <t>VALOR UNITARIO 2015</t>
  </si>
  <si>
    <t>CÓRDOBA</t>
  </si>
  <si>
    <t>CORDOBA</t>
  </si>
  <si>
    <t>DOTACIÓN
(Solo primer mes)</t>
  </si>
  <si>
    <t>COSTOS ANUALES RECUPERACIÓN NUTRICIONAL CON ENFOQUE COMUNITARIO 
VIGENCIA 2016</t>
  </si>
  <si>
    <t>COSTO UNITARIO DE RPP -  2016</t>
  </si>
  <si>
    <t>COSTO PARA 1 MES DE RPP -  2016</t>
  </si>
  <si>
    <t>VALOR UNITARIO 2016</t>
  </si>
  <si>
    <t>COSTOS MENSUALES RECUPERACIÓN NUTRICIONAL CON ENFOQUE COMUNITARIO 
AÑO 2016</t>
  </si>
  <si>
    <t xml:space="preserve">MESES VIGENCIA 2016: </t>
  </si>
  <si>
    <t>REPOSICIÓN
(Solo primer 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</si>
</sst>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9" fontId="10" fillId="4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4" xfId="0" applyFont="1" applyFill="1" applyBorder="1" applyAlignment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4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9" fillId="0" borderId="0" xfId="0" applyNumberFormat="1" applyFont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Normal="100" workbookViewId="0">
      <selection activeCell="K15" sqref="K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2.8554687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28" t="s">
        <v>98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4"/>
      <c r="B3" s="5" t="s">
        <v>103</v>
      </c>
      <c r="C3" s="6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0" t="s">
        <v>81</v>
      </c>
      <c r="B4" s="130" t="s">
        <v>58</v>
      </c>
      <c r="C4" s="134" t="s">
        <v>97</v>
      </c>
      <c r="D4" s="129" t="s">
        <v>78</v>
      </c>
      <c r="E4" s="129"/>
      <c r="F4" s="129"/>
      <c r="G4" s="129"/>
      <c r="H4" s="129" t="s">
        <v>79</v>
      </c>
      <c r="I4" s="129"/>
      <c r="J4" s="129"/>
      <c r="K4" s="129"/>
      <c r="L4" s="129"/>
      <c r="N4" s="131" t="s">
        <v>87</v>
      </c>
      <c r="O4" s="132"/>
      <c r="P4" s="132"/>
      <c r="Q4" s="133"/>
    </row>
    <row r="5" spans="1:17">
      <c r="A5" s="130"/>
      <c r="B5" s="130"/>
      <c r="C5" s="134"/>
      <c r="D5" s="129"/>
      <c r="E5" s="129"/>
      <c r="F5" s="129"/>
      <c r="G5" s="129"/>
      <c r="H5" s="129"/>
      <c r="I5" s="129"/>
      <c r="J5" s="129"/>
      <c r="K5" s="129"/>
      <c r="L5" s="129"/>
      <c r="N5" s="129" t="s">
        <v>91</v>
      </c>
      <c r="O5" s="129" t="s">
        <v>89</v>
      </c>
      <c r="P5" s="129" t="s">
        <v>83</v>
      </c>
      <c r="Q5" s="129"/>
    </row>
    <row r="6" spans="1:17" ht="51">
      <c r="A6" s="130"/>
      <c r="B6" s="130"/>
      <c r="C6" s="134"/>
      <c r="D6" s="7" t="s">
        <v>91</v>
      </c>
      <c r="E6" s="8" t="s">
        <v>82</v>
      </c>
      <c r="F6" s="9" t="s">
        <v>83</v>
      </c>
      <c r="G6" s="10" t="s">
        <v>86</v>
      </c>
      <c r="H6" s="11" t="s">
        <v>104</v>
      </c>
      <c r="I6" s="7" t="s">
        <v>85</v>
      </c>
      <c r="J6" s="8" t="s">
        <v>82</v>
      </c>
      <c r="K6" s="9" t="s">
        <v>83</v>
      </c>
      <c r="L6" s="10" t="s">
        <v>84</v>
      </c>
      <c r="N6" s="129"/>
      <c r="O6" s="129"/>
      <c r="P6" s="12" t="s">
        <v>88</v>
      </c>
      <c r="Q6" s="12" t="s">
        <v>90</v>
      </c>
    </row>
    <row r="7" spans="1:17">
      <c r="A7" s="13">
        <v>1</v>
      </c>
      <c r="B7" s="14" t="s">
        <v>96</v>
      </c>
      <c r="C7" s="15">
        <f>+'RESUMEN COSTOS MENSUALES'!C5</f>
        <v>3327114</v>
      </c>
      <c r="D7" s="15">
        <f>+'ALIMENTO TERAPEUTICO FASE II'!$B$16</f>
        <v>5508720</v>
      </c>
      <c r="E7" s="15">
        <f>+'RESUMEN COSTOS MENSUALES'!$C$19</f>
        <v>19709410</v>
      </c>
      <c r="F7" s="15">
        <f>+'RPP FASE II Y III'!F13</f>
        <v>8692244.1600000001</v>
      </c>
      <c r="G7" s="15">
        <f t="shared" ref="G7" si="0">+E7+F7</f>
        <v>28401654.16</v>
      </c>
      <c r="H7" s="16">
        <f>+'RESUMEN COSTOS MENSUALES'!C6</f>
        <v>332712</v>
      </c>
      <c r="I7" s="16">
        <f>D7*2</f>
        <v>11017440</v>
      </c>
      <c r="J7" s="16">
        <f>+E7*$C$3</f>
        <v>216803510</v>
      </c>
      <c r="K7" s="16">
        <f>+F7*$C$3</f>
        <v>95614685.760000005</v>
      </c>
      <c r="L7" s="16">
        <f>+H7+I7+J7+K7</f>
        <v>323768347.75999999</v>
      </c>
      <c r="M7" s="17"/>
      <c r="N7" s="16">
        <f t="shared" ref="N7" si="1">+D7/84</f>
        <v>65580</v>
      </c>
      <c r="O7" s="16">
        <f t="shared" ref="O7" si="2">+ROUND(E7/120,0)</f>
        <v>164245</v>
      </c>
      <c r="P7" s="16">
        <f>+'RPP FASE II Y III'!B13</f>
        <v>149292.32</v>
      </c>
      <c r="Q7" s="16">
        <f>+'RPP FASE II Y III'!C13</f>
        <v>53221.13</v>
      </c>
    </row>
    <row r="11" spans="1:17">
      <c r="I11" s="17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view="pageBreakPreview" zoomScaleNormal="100" zoomScaleSheetLayoutView="100" workbookViewId="0">
      <selection activeCell="A15" sqref="A15:B15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39" t="s">
        <v>102</v>
      </c>
      <c r="B1" s="140"/>
      <c r="C1" s="140"/>
      <c r="D1" s="140"/>
      <c r="E1" s="141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29" t="s">
        <v>41</v>
      </c>
      <c r="B3" s="129"/>
      <c r="C3" s="129"/>
      <c r="D3" s="22"/>
      <c r="E3" s="23"/>
      <c r="F3" s="3"/>
      <c r="G3" s="3"/>
      <c r="H3" s="3"/>
      <c r="I3" s="3"/>
      <c r="J3" s="3"/>
    </row>
    <row r="4" spans="1:10">
      <c r="A4" s="135" t="s">
        <v>72</v>
      </c>
      <c r="B4" s="136"/>
      <c r="C4" s="12" t="s">
        <v>73</v>
      </c>
      <c r="D4" s="22"/>
      <c r="E4" s="37"/>
      <c r="F4" s="24"/>
      <c r="G4" s="24"/>
      <c r="H4" s="24"/>
      <c r="I4" s="24"/>
      <c r="J4" s="24"/>
    </row>
    <row r="5" spans="1:10" ht="12.75" customHeight="1">
      <c r="A5" s="137" t="s">
        <v>17</v>
      </c>
      <c r="B5" s="138"/>
      <c r="C5" s="25">
        <f>+'DOTACIÓN INICIAL'!F20</f>
        <v>3327114</v>
      </c>
      <c r="D5" s="22"/>
      <c r="E5" s="37"/>
      <c r="F5" s="3"/>
      <c r="G5" s="3"/>
      <c r="H5" s="3"/>
      <c r="I5" s="3"/>
      <c r="J5" s="3"/>
    </row>
    <row r="6" spans="1:10" ht="16.5">
      <c r="A6" s="137" t="s">
        <v>74</v>
      </c>
      <c r="B6" s="138"/>
      <c r="C6" s="26">
        <f>+ROUNDUP(C5*10%,0)</f>
        <v>332712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2" t="s">
        <v>42</v>
      </c>
      <c r="B8" s="143"/>
      <c r="C8" s="143"/>
      <c r="D8" s="3"/>
      <c r="E8" s="21"/>
      <c r="F8" s="3"/>
      <c r="G8" s="3"/>
      <c r="H8" s="3"/>
      <c r="I8" s="3"/>
      <c r="J8" s="3"/>
    </row>
    <row r="9" spans="1:10" ht="12.75" customHeight="1">
      <c r="A9" s="146" t="s">
        <v>72</v>
      </c>
      <c r="B9" s="147"/>
      <c r="C9" s="12" t="s">
        <v>78</v>
      </c>
      <c r="D9" s="3"/>
      <c r="E9" s="21"/>
      <c r="F9" s="3"/>
      <c r="G9" s="3"/>
      <c r="H9" s="3"/>
      <c r="I9" s="3"/>
      <c r="J9" s="3"/>
    </row>
    <row r="10" spans="1:10" ht="16.5">
      <c r="A10" s="153" t="s">
        <v>42</v>
      </c>
      <c r="B10" s="153"/>
      <c r="C10" s="25">
        <f>('ALIMENTO TERAPEUTICO FASE II'!$N$16)/12</f>
        <v>918120</v>
      </c>
      <c r="D10" s="3"/>
      <c r="E10" s="21"/>
      <c r="F10" s="3"/>
      <c r="G10" s="3"/>
      <c r="H10" s="3"/>
      <c r="I10" s="3"/>
      <c r="J10" s="3"/>
    </row>
    <row r="11" spans="1:10" ht="16.5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2" t="s">
        <v>76</v>
      </c>
      <c r="B12" s="143"/>
      <c r="C12" s="143"/>
      <c r="D12" s="3"/>
      <c r="E12" s="21"/>
      <c r="F12" s="3"/>
      <c r="G12" s="3"/>
      <c r="H12" s="3"/>
      <c r="I12" s="3"/>
      <c r="J12" s="3"/>
    </row>
    <row r="13" spans="1:10" ht="12.75" customHeight="1">
      <c r="A13" s="146" t="s">
        <v>72</v>
      </c>
      <c r="B13" s="147"/>
      <c r="C13" s="12" t="s">
        <v>73</v>
      </c>
      <c r="D13" s="3"/>
      <c r="E13" s="21"/>
      <c r="F13" s="3"/>
      <c r="G13" s="3"/>
      <c r="H13" s="3"/>
      <c r="I13" s="3"/>
      <c r="J13" s="3"/>
    </row>
    <row r="14" spans="1:10" ht="16.5">
      <c r="A14" s="153" t="s">
        <v>55</v>
      </c>
      <c r="B14" s="153"/>
      <c r="C14" s="25">
        <f>+'COSTOS MENSUALES - DETALLADOS'!F22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53" t="s">
        <v>68</v>
      </c>
      <c r="B15" s="153"/>
      <c r="C15" s="25">
        <f>+'COSTOS MENSUALES - DETALLADOS'!F31</f>
        <v>15127676</v>
      </c>
      <c r="D15" s="22"/>
      <c r="E15" s="21"/>
      <c r="F15" s="18"/>
      <c r="G15" s="18"/>
      <c r="H15" s="18"/>
      <c r="I15" s="18"/>
      <c r="J15" s="18"/>
    </row>
    <row r="16" spans="1:10">
      <c r="A16" s="148" t="s">
        <v>39</v>
      </c>
      <c r="B16" s="149"/>
      <c r="C16" s="25">
        <f>+'COSTOS MENSUALES - DETALLADOS'!F37</f>
        <v>4429934</v>
      </c>
      <c r="D16" s="22"/>
      <c r="E16" s="118"/>
      <c r="F16" s="18"/>
      <c r="G16" s="18"/>
      <c r="H16" s="18"/>
      <c r="I16" s="18"/>
      <c r="J16" s="18"/>
    </row>
    <row r="17" spans="1:10">
      <c r="A17" s="151" t="s">
        <v>75</v>
      </c>
      <c r="B17" s="152"/>
      <c r="C17" s="30">
        <f>SUM(C14:C16)</f>
        <v>19709410</v>
      </c>
      <c r="D17" s="22"/>
      <c r="E17" s="37"/>
      <c r="F17" s="18"/>
      <c r="G17" s="18"/>
      <c r="H17" s="18"/>
      <c r="I17" s="18"/>
      <c r="J17" s="18"/>
    </row>
    <row r="18" spans="1:10">
      <c r="A18" s="150"/>
      <c r="B18" s="150"/>
      <c r="C18" s="31"/>
      <c r="D18" s="29"/>
      <c r="E18" s="118"/>
      <c r="F18" s="18"/>
      <c r="G18" s="18"/>
      <c r="H18" s="18"/>
      <c r="I18" s="18"/>
      <c r="J18" s="18"/>
    </row>
    <row r="19" spans="1:10">
      <c r="A19" s="154" t="s">
        <v>77</v>
      </c>
      <c r="B19" s="155"/>
      <c r="C19" s="32">
        <f>+C17+C18</f>
        <v>19709410</v>
      </c>
      <c r="D19" s="29"/>
      <c r="E19" s="118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19"/>
    </row>
    <row r="21" spans="1:10" ht="12.75" customHeight="1">
      <c r="A21" s="144" t="s">
        <v>58</v>
      </c>
      <c r="B21" s="129" t="s">
        <v>69</v>
      </c>
      <c r="C21" s="129"/>
      <c r="D21" s="129"/>
      <c r="E21" s="37"/>
    </row>
    <row r="22" spans="1:10">
      <c r="A22" s="145"/>
      <c r="B22" s="38" t="s">
        <v>61</v>
      </c>
      <c r="C22" s="38" t="s">
        <v>16</v>
      </c>
      <c r="D22" s="38" t="s">
        <v>15</v>
      </c>
      <c r="E22" s="37"/>
    </row>
    <row r="23" spans="1:10">
      <c r="A23" s="14" t="s">
        <v>96</v>
      </c>
      <c r="B23" s="39">
        <f>+'RPP FASE II Y III'!D13</f>
        <v>3583015.68</v>
      </c>
      <c r="C23" s="39">
        <f>+'RPP FASE II Y III'!E13</f>
        <v>5109228.4799999995</v>
      </c>
      <c r="D23" s="39">
        <f>+B23+C23</f>
        <v>8692244.1600000001</v>
      </c>
      <c r="E23" s="37"/>
      <c r="F23" s="17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6" customWidth="1"/>
    <col min="2" max="4" width="15" style="1" customWidth="1"/>
    <col min="5" max="5" width="17.28515625" style="1" customWidth="1"/>
    <col min="6" max="6" width="14.85546875" style="1" bestFit="1" customWidth="1"/>
    <col min="7" max="7" width="3" style="1" customWidth="1"/>
    <col min="8" max="8" width="19.5703125" style="1" customWidth="1"/>
    <col min="9" max="9" width="13.28515625" style="1" bestFit="1" customWidth="1"/>
    <col min="10" max="16384" width="11.42578125" style="1"/>
  </cols>
  <sheetData>
    <row r="1" spans="1:7" ht="37.5" customHeight="1">
      <c r="A1" s="156" t="s">
        <v>45</v>
      </c>
      <c r="B1" s="156"/>
      <c r="C1" s="156"/>
      <c r="D1" s="156"/>
      <c r="E1" s="156"/>
      <c r="F1" s="156"/>
    </row>
    <row r="2" spans="1:7">
      <c r="A2" s="40"/>
    </row>
    <row r="3" spans="1:7">
      <c r="A3" s="41" t="s">
        <v>37</v>
      </c>
      <c r="B3" s="162">
        <v>2016</v>
      </c>
      <c r="C3" s="163"/>
      <c r="D3" s="163"/>
      <c r="E3" s="163"/>
      <c r="F3" s="164"/>
    </row>
    <row r="4" spans="1:7">
      <c r="A4" s="42"/>
      <c r="B4" s="135" t="s">
        <v>57</v>
      </c>
      <c r="C4" s="161"/>
      <c r="D4" s="161"/>
      <c r="E4" s="136"/>
      <c r="F4" s="43">
        <v>0.03</v>
      </c>
    </row>
    <row r="5" spans="1:7">
      <c r="A5" s="42"/>
    </row>
    <row r="6" spans="1:7" ht="15.75">
      <c r="A6" s="44" t="s">
        <v>2</v>
      </c>
      <c r="B6" s="45"/>
      <c r="C6" s="45"/>
      <c r="D6" s="45"/>
      <c r="E6" s="45"/>
      <c r="F6" s="45"/>
    </row>
    <row r="7" spans="1:7" ht="12.75" customHeight="1"/>
    <row r="9" spans="1:7" ht="31.5" customHeight="1">
      <c r="A9" s="47" t="s">
        <v>19</v>
      </c>
      <c r="B9" s="12" t="s">
        <v>13</v>
      </c>
      <c r="C9" s="120" t="s">
        <v>94</v>
      </c>
      <c r="D9" s="125" t="s">
        <v>101</v>
      </c>
      <c r="E9" s="12" t="s">
        <v>12</v>
      </c>
      <c r="F9" s="12" t="s">
        <v>14</v>
      </c>
    </row>
    <row r="10" spans="1:7" ht="25.5">
      <c r="A10" s="51" t="s">
        <v>36</v>
      </c>
      <c r="B10" s="98">
        <v>682420.32</v>
      </c>
      <c r="C10" s="67">
        <f>ROUND(B10+B10*$F$4,0)</f>
        <v>702893</v>
      </c>
      <c r="D10" s="67">
        <f>ROUND(C10+C10*$F$4,0)</f>
        <v>723980</v>
      </c>
      <c r="E10" s="76">
        <v>1</v>
      </c>
      <c r="F10" s="97">
        <f>ROUND(D10*E10,0)</f>
        <v>723980</v>
      </c>
    </row>
    <row r="11" spans="1:7" ht="25.5">
      <c r="A11" s="51" t="s">
        <v>24</v>
      </c>
      <c r="B11" s="98">
        <v>225076.63</v>
      </c>
      <c r="C11" s="67">
        <f t="shared" ref="C11:C17" si="0">ROUND(B11+B11*$F$4,0)</f>
        <v>231829</v>
      </c>
      <c r="D11" s="67">
        <f t="shared" ref="D11:D17" si="1">ROUND(C11+C11*$F$4,0)</f>
        <v>238784</v>
      </c>
      <c r="E11" s="76">
        <v>1</v>
      </c>
      <c r="F11" s="97">
        <f t="shared" ref="F11:F17" si="2">ROUND(D11*E11,0)</f>
        <v>238784</v>
      </c>
    </row>
    <row r="12" spans="1:7">
      <c r="A12" s="51" t="s">
        <v>43</v>
      </c>
      <c r="B12" s="67">
        <v>573073.46</v>
      </c>
      <c r="C12" s="67">
        <f t="shared" si="0"/>
        <v>590266</v>
      </c>
      <c r="D12" s="67">
        <f t="shared" si="1"/>
        <v>607974</v>
      </c>
      <c r="E12" s="52">
        <v>1</v>
      </c>
      <c r="F12" s="97">
        <f t="shared" si="2"/>
        <v>607974</v>
      </c>
    </row>
    <row r="13" spans="1:7" ht="38.25">
      <c r="A13" s="53" t="s">
        <v>26</v>
      </c>
      <c r="B13" s="98">
        <v>104463.63</v>
      </c>
      <c r="C13" s="67">
        <f t="shared" si="0"/>
        <v>107598</v>
      </c>
      <c r="D13" s="67">
        <f t="shared" si="1"/>
        <v>110826</v>
      </c>
      <c r="E13" s="76">
        <v>1</v>
      </c>
      <c r="F13" s="97">
        <f t="shared" si="2"/>
        <v>110826</v>
      </c>
      <c r="G13" s="54"/>
    </row>
    <row r="14" spans="1:7" ht="38.25">
      <c r="A14" s="51" t="s">
        <v>25</v>
      </c>
      <c r="B14" s="98">
        <v>241206.43</v>
      </c>
      <c r="C14" s="67">
        <f t="shared" si="0"/>
        <v>248443</v>
      </c>
      <c r="D14" s="67">
        <f t="shared" si="1"/>
        <v>255896</v>
      </c>
      <c r="E14" s="76">
        <v>1</v>
      </c>
      <c r="F14" s="97">
        <f t="shared" si="2"/>
        <v>255896</v>
      </c>
    </row>
    <row r="15" spans="1:7">
      <c r="A15" s="51" t="s">
        <v>1</v>
      </c>
      <c r="B15" s="67">
        <v>233907.85</v>
      </c>
      <c r="C15" s="67">
        <f t="shared" si="0"/>
        <v>240925</v>
      </c>
      <c r="D15" s="67">
        <f t="shared" si="1"/>
        <v>248153</v>
      </c>
      <c r="E15" s="49">
        <v>1</v>
      </c>
      <c r="F15" s="97">
        <f t="shared" si="2"/>
        <v>248153</v>
      </c>
    </row>
    <row r="16" spans="1:7">
      <c r="A16" s="51" t="s">
        <v>44</v>
      </c>
      <c r="B16" s="67">
        <v>725112.79</v>
      </c>
      <c r="C16" s="67">
        <f t="shared" si="0"/>
        <v>746866</v>
      </c>
      <c r="D16" s="67">
        <f t="shared" si="1"/>
        <v>769272</v>
      </c>
      <c r="E16" s="49">
        <v>1</v>
      </c>
      <c r="F16" s="97">
        <f t="shared" si="2"/>
        <v>769272</v>
      </c>
    </row>
    <row r="17" spans="1:7">
      <c r="A17" s="55" t="s">
        <v>3</v>
      </c>
      <c r="B17" s="67">
        <v>350861.26</v>
      </c>
      <c r="C17" s="67">
        <f t="shared" si="0"/>
        <v>361387</v>
      </c>
      <c r="D17" s="67">
        <f t="shared" si="1"/>
        <v>372229</v>
      </c>
      <c r="E17" s="56">
        <v>1</v>
      </c>
      <c r="F17" s="97">
        <f t="shared" si="2"/>
        <v>372229</v>
      </c>
    </row>
    <row r="18" spans="1:7">
      <c r="B18" s="157" t="s">
        <v>15</v>
      </c>
      <c r="C18" s="158"/>
      <c r="D18" s="158"/>
      <c r="E18" s="159"/>
      <c r="F18" s="50">
        <f>SUM(F10:F17)</f>
        <v>3327114</v>
      </c>
    </row>
    <row r="20" spans="1:7" ht="16.5">
      <c r="A20" s="160" t="s">
        <v>66</v>
      </c>
      <c r="B20" s="160"/>
      <c r="C20" s="160"/>
      <c r="D20" s="160"/>
      <c r="E20" s="160"/>
      <c r="F20" s="96">
        <f>+F18</f>
        <v>3327114</v>
      </c>
      <c r="G20" s="57"/>
    </row>
    <row r="21" spans="1:7">
      <c r="A21" s="58"/>
      <c r="B21" s="59"/>
      <c r="C21" s="59"/>
      <c r="D21" s="59"/>
      <c r="E21" s="59"/>
      <c r="F21" s="60"/>
    </row>
    <row r="22" spans="1:7">
      <c r="A22" s="58"/>
      <c r="B22" s="61"/>
      <c r="C22" s="61"/>
      <c r="D22" s="61"/>
      <c r="E22" s="61"/>
      <c r="F22" s="61"/>
    </row>
    <row r="23" spans="1:7">
      <c r="A23" s="58"/>
      <c r="B23" s="61"/>
      <c r="C23" s="61"/>
      <c r="D23" s="61"/>
      <c r="E23" s="61"/>
      <c r="F23" s="61"/>
    </row>
    <row r="24" spans="1:7">
      <c r="A24" s="62"/>
      <c r="B24" s="61"/>
      <c r="C24" s="61"/>
      <c r="D24" s="61"/>
      <c r="E24" s="61"/>
      <c r="F24" s="61"/>
    </row>
    <row r="25" spans="1:7">
      <c r="A25" s="58"/>
      <c r="B25" s="61"/>
      <c r="C25" s="61"/>
      <c r="D25" s="61"/>
      <c r="E25" s="61"/>
      <c r="F25" s="61"/>
    </row>
    <row r="26" spans="1:7">
      <c r="A26" s="58"/>
      <c r="B26" s="61"/>
      <c r="C26" s="61"/>
      <c r="D26" s="61"/>
      <c r="E26" s="61"/>
      <c r="F26" s="61"/>
    </row>
    <row r="27" spans="1:7">
      <c r="A27" s="58"/>
      <c r="B27" s="60"/>
      <c r="C27" s="60"/>
      <c r="D27" s="60"/>
      <c r="E27" s="61"/>
      <c r="F27" s="61"/>
    </row>
    <row r="28" spans="1:7">
      <c r="A28" s="58"/>
      <c r="B28" s="61"/>
      <c r="C28" s="61"/>
      <c r="D28" s="61"/>
      <c r="E28" s="61"/>
      <c r="F28" s="61"/>
    </row>
    <row r="29" spans="1:7">
      <c r="A29" s="58"/>
      <c r="B29" s="60"/>
      <c r="C29" s="60"/>
      <c r="D29" s="60"/>
      <c r="E29" s="61"/>
      <c r="F29" s="61"/>
    </row>
    <row r="30" spans="1:7">
      <c r="A30" s="58"/>
      <c r="B30" s="61"/>
      <c r="C30" s="61"/>
      <c r="D30" s="61"/>
      <c r="E30" s="61"/>
      <c r="F30" s="61"/>
    </row>
    <row r="31" spans="1:7">
      <c r="A31" s="58"/>
      <c r="B31" s="61"/>
      <c r="C31" s="61"/>
      <c r="D31" s="61"/>
      <c r="E31" s="61"/>
      <c r="F31" s="61"/>
    </row>
    <row r="32" spans="1:7">
      <c r="A32" s="58"/>
      <c r="B32" s="61"/>
      <c r="C32" s="61"/>
      <c r="D32" s="61"/>
      <c r="E32" s="61"/>
      <c r="F32" s="61"/>
    </row>
    <row r="33" spans="1:6">
      <c r="A33" s="58"/>
      <c r="B33" s="60"/>
      <c r="C33" s="60"/>
      <c r="D33" s="60"/>
      <c r="E33" s="61"/>
      <c r="F33" s="61"/>
    </row>
  </sheetData>
  <mergeCells count="5">
    <mergeCell ref="A1:F1"/>
    <mergeCell ref="B18:E18"/>
    <mergeCell ref="A20:E20"/>
    <mergeCell ref="B4:E4"/>
    <mergeCell ref="B3:F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view="pageBreakPreview" zoomScale="130" zoomScaleNormal="130" zoomScaleSheetLayoutView="130" workbookViewId="0">
      <selection activeCell="H37" sqref="H37"/>
    </sheetView>
  </sheetViews>
  <sheetFormatPr baseColWidth="10" defaultRowHeight="12.75"/>
  <cols>
    <col min="1" max="1" width="62.5703125" style="46" customWidth="1"/>
    <col min="2" max="4" width="15.140625" style="46" customWidth="1"/>
    <col min="5" max="5" width="17.28515625" style="46" customWidth="1"/>
    <col min="6" max="6" width="15.140625" style="46" bestFit="1" customWidth="1"/>
    <col min="7" max="7" width="13.28515625" style="46" bestFit="1" customWidth="1"/>
    <col min="8" max="8" width="14.28515625" style="46" bestFit="1" customWidth="1"/>
    <col min="9" max="16384" width="11.42578125" style="46"/>
  </cols>
  <sheetData>
    <row r="1" spans="1:7" ht="37.5" customHeight="1">
      <c r="A1" s="166" t="s">
        <v>38</v>
      </c>
      <c r="B1" s="166"/>
      <c r="C1" s="166"/>
      <c r="D1" s="166"/>
      <c r="E1" s="166"/>
      <c r="F1" s="166"/>
    </row>
    <row r="2" spans="1:7">
      <c r="A2" s="40"/>
    </row>
    <row r="3" spans="1:7">
      <c r="A3" s="63" t="s">
        <v>37</v>
      </c>
      <c r="B3" s="167">
        <v>2015</v>
      </c>
      <c r="C3" s="167"/>
      <c r="D3" s="167"/>
      <c r="E3" s="167"/>
      <c r="F3" s="167"/>
    </row>
    <row r="4" spans="1:7">
      <c r="A4" s="42"/>
      <c r="B4" s="168" t="s">
        <v>57</v>
      </c>
      <c r="C4" s="169"/>
      <c r="D4" s="169"/>
      <c r="E4" s="170"/>
      <c r="F4" s="99">
        <v>0.03</v>
      </c>
    </row>
    <row r="5" spans="1:7" ht="15.75" customHeight="1">
      <c r="A5" s="64" t="s">
        <v>70</v>
      </c>
      <c r="B5" s="64"/>
      <c r="C5" s="64"/>
      <c r="D5" s="64"/>
      <c r="E5" s="64"/>
      <c r="F5" s="64"/>
    </row>
    <row r="6" spans="1:7" ht="15.75">
      <c r="A6" s="65" t="s">
        <v>20</v>
      </c>
      <c r="B6" s="100"/>
      <c r="C6" s="100"/>
      <c r="D6" s="100"/>
      <c r="E6" s="100"/>
      <c r="F6" s="100"/>
    </row>
    <row r="7" spans="1:7">
      <c r="B7" s="62"/>
      <c r="C7" s="62"/>
      <c r="D7" s="62"/>
      <c r="E7" s="101"/>
    </row>
    <row r="8" spans="1:7" ht="27" customHeight="1">
      <c r="A8" s="66" t="s">
        <v>54</v>
      </c>
      <c r="B8" s="120" t="s">
        <v>93</v>
      </c>
      <c r="C8" s="120" t="s">
        <v>94</v>
      </c>
      <c r="D8" s="125" t="s">
        <v>101</v>
      </c>
      <c r="E8" s="102" t="s">
        <v>28</v>
      </c>
      <c r="F8" s="102" t="s">
        <v>14</v>
      </c>
    </row>
    <row r="9" spans="1:7">
      <c r="A9" s="48" t="s">
        <v>4</v>
      </c>
      <c r="B9" s="103">
        <v>761.17</v>
      </c>
      <c r="C9" s="67">
        <f>ROUND(B9+B9*$F$4,0)</f>
        <v>784</v>
      </c>
      <c r="D9" s="67">
        <f>ROUND(C9+C9*$F$4,0)</f>
        <v>808</v>
      </c>
      <c r="E9" s="104">
        <v>20</v>
      </c>
      <c r="F9" s="105">
        <f>ROUND(D9*E9,0)</f>
        <v>16160</v>
      </c>
      <c r="G9" s="117"/>
    </row>
    <row r="10" spans="1:7">
      <c r="A10" s="48" t="s">
        <v>5</v>
      </c>
      <c r="B10" s="103">
        <v>103</v>
      </c>
      <c r="C10" s="67">
        <f t="shared" ref="C10:C20" si="0">ROUND(B10+B10*$F$4,0)</f>
        <v>106</v>
      </c>
      <c r="D10" s="67">
        <f t="shared" ref="D10:D20" si="1">ROUND(C10+C10*$F$4,0)</f>
        <v>109</v>
      </c>
      <c r="E10" s="104">
        <v>50</v>
      </c>
      <c r="F10" s="105">
        <f t="shared" ref="F10:F20" si="2">ROUND(D10*E10,0)</f>
        <v>5450</v>
      </c>
      <c r="G10" s="117"/>
    </row>
    <row r="11" spans="1:7">
      <c r="A11" s="48" t="s">
        <v>46</v>
      </c>
      <c r="B11" s="103">
        <v>515</v>
      </c>
      <c r="C11" s="67">
        <f t="shared" si="0"/>
        <v>530</v>
      </c>
      <c r="D11" s="67">
        <f t="shared" si="1"/>
        <v>546</v>
      </c>
      <c r="E11" s="104">
        <v>20</v>
      </c>
      <c r="F11" s="105">
        <f t="shared" si="2"/>
        <v>10920</v>
      </c>
      <c r="G11" s="117"/>
    </row>
    <row r="12" spans="1:7">
      <c r="A12" s="48" t="s">
        <v>56</v>
      </c>
      <c r="B12" s="103">
        <v>515</v>
      </c>
      <c r="C12" s="67">
        <f t="shared" si="0"/>
        <v>530</v>
      </c>
      <c r="D12" s="67">
        <f t="shared" si="1"/>
        <v>546</v>
      </c>
      <c r="E12" s="104">
        <v>20</v>
      </c>
      <c r="F12" s="105">
        <f t="shared" si="2"/>
        <v>10920</v>
      </c>
      <c r="G12" s="117"/>
    </row>
    <row r="13" spans="1:7">
      <c r="A13" s="48" t="s">
        <v>47</v>
      </c>
      <c r="B13" s="103">
        <v>206</v>
      </c>
      <c r="C13" s="67">
        <f t="shared" si="0"/>
        <v>212</v>
      </c>
      <c r="D13" s="67">
        <f t="shared" si="1"/>
        <v>218</v>
      </c>
      <c r="E13" s="104">
        <v>30</v>
      </c>
      <c r="F13" s="105">
        <f t="shared" si="2"/>
        <v>6540</v>
      </c>
      <c r="G13" s="117"/>
    </row>
    <row r="14" spans="1:7">
      <c r="A14" s="48" t="s">
        <v>6</v>
      </c>
      <c r="B14" s="103">
        <v>8187.47</v>
      </c>
      <c r="C14" s="67">
        <f t="shared" si="0"/>
        <v>8433</v>
      </c>
      <c r="D14" s="67">
        <f t="shared" si="1"/>
        <v>8686</v>
      </c>
      <c r="E14" s="104">
        <v>4</v>
      </c>
      <c r="F14" s="105">
        <f t="shared" si="2"/>
        <v>34744</v>
      </c>
      <c r="G14" s="117"/>
    </row>
    <row r="15" spans="1:7">
      <c r="A15" s="48" t="s">
        <v>7</v>
      </c>
      <c r="B15" s="103">
        <v>936.27</v>
      </c>
      <c r="C15" s="67">
        <f t="shared" si="0"/>
        <v>964</v>
      </c>
      <c r="D15" s="67">
        <f t="shared" si="1"/>
        <v>993</v>
      </c>
      <c r="E15" s="104">
        <v>20</v>
      </c>
      <c r="F15" s="105">
        <f t="shared" si="2"/>
        <v>19860</v>
      </c>
      <c r="G15" s="117"/>
    </row>
    <row r="16" spans="1:7">
      <c r="A16" s="48" t="s">
        <v>8</v>
      </c>
      <c r="B16" s="103">
        <v>818.85</v>
      </c>
      <c r="C16" s="67">
        <f t="shared" si="0"/>
        <v>843</v>
      </c>
      <c r="D16" s="67">
        <f t="shared" si="1"/>
        <v>868</v>
      </c>
      <c r="E16" s="104">
        <v>5</v>
      </c>
      <c r="F16" s="105">
        <f t="shared" si="2"/>
        <v>4340</v>
      </c>
      <c r="G16" s="117"/>
    </row>
    <row r="17" spans="1:8">
      <c r="A17" s="48" t="s">
        <v>9</v>
      </c>
      <c r="B17" s="103">
        <v>1521.31</v>
      </c>
      <c r="C17" s="67">
        <f t="shared" si="0"/>
        <v>1567</v>
      </c>
      <c r="D17" s="67">
        <f t="shared" si="1"/>
        <v>1614</v>
      </c>
      <c r="E17" s="104">
        <v>7</v>
      </c>
      <c r="F17" s="105">
        <f t="shared" si="2"/>
        <v>11298</v>
      </c>
      <c r="G17" s="117"/>
    </row>
    <row r="18" spans="1:8">
      <c r="A18" s="48" t="s">
        <v>10</v>
      </c>
      <c r="B18" s="103">
        <v>169.95</v>
      </c>
      <c r="C18" s="67">
        <f t="shared" si="0"/>
        <v>175</v>
      </c>
      <c r="D18" s="67">
        <f t="shared" si="1"/>
        <v>180</v>
      </c>
      <c r="E18" s="104">
        <v>20</v>
      </c>
      <c r="F18" s="105">
        <f>ROUND(D18*E18,0)</f>
        <v>3600</v>
      </c>
      <c r="G18" s="117"/>
    </row>
    <row r="19" spans="1:8">
      <c r="A19" s="48" t="s">
        <v>11</v>
      </c>
      <c r="B19" s="103">
        <v>3509.21</v>
      </c>
      <c r="C19" s="67">
        <f t="shared" si="0"/>
        <v>3614</v>
      </c>
      <c r="D19" s="67">
        <f t="shared" si="1"/>
        <v>3722</v>
      </c>
      <c r="E19" s="104">
        <v>4</v>
      </c>
      <c r="F19" s="105">
        <f t="shared" si="2"/>
        <v>14888</v>
      </c>
      <c r="G19" s="117"/>
    </row>
    <row r="20" spans="1:8">
      <c r="A20" s="48" t="s">
        <v>52</v>
      </c>
      <c r="B20" s="103">
        <v>103</v>
      </c>
      <c r="C20" s="67">
        <f t="shared" si="0"/>
        <v>106</v>
      </c>
      <c r="D20" s="67">
        <f t="shared" si="1"/>
        <v>109</v>
      </c>
      <c r="E20" s="104">
        <v>120</v>
      </c>
      <c r="F20" s="105">
        <f t="shared" si="2"/>
        <v>13080</v>
      </c>
      <c r="G20" s="117"/>
    </row>
    <row r="21" spans="1:8">
      <c r="A21" s="48" t="s">
        <v>53</v>
      </c>
      <c r="B21" s="103"/>
      <c r="C21" s="103"/>
      <c r="D21" s="103"/>
      <c r="E21" s="104"/>
      <c r="F21" s="105"/>
      <c r="G21" s="117"/>
    </row>
    <row r="22" spans="1:8">
      <c r="B22" s="106" t="s">
        <v>15</v>
      </c>
      <c r="C22" s="123"/>
      <c r="D22" s="123"/>
      <c r="E22" s="107"/>
      <c r="F22" s="108">
        <f>SUM(F9:F21)</f>
        <v>151800</v>
      </c>
      <c r="G22" s="117"/>
    </row>
    <row r="23" spans="1:8">
      <c r="G23" s="117"/>
    </row>
    <row r="24" spans="1:8" ht="27" customHeight="1">
      <c r="A24" s="47" t="s">
        <v>67</v>
      </c>
      <c r="B24" s="122" t="s">
        <v>93</v>
      </c>
      <c r="C24" s="122" t="s">
        <v>94</v>
      </c>
      <c r="D24" s="125" t="s">
        <v>101</v>
      </c>
      <c r="E24" s="102" t="s">
        <v>28</v>
      </c>
      <c r="F24" s="102" t="s">
        <v>14</v>
      </c>
      <c r="G24" s="117"/>
    </row>
    <row r="25" spans="1:8">
      <c r="A25" s="48" t="s">
        <v>27</v>
      </c>
      <c r="B25" s="103">
        <v>3274701.66</v>
      </c>
      <c r="C25" s="67">
        <f>ROUND(B25+B25*$F$4,0)</f>
        <v>3372943</v>
      </c>
      <c r="D25" s="67">
        <f>ROUND(C25+C25*$F$4,0)</f>
        <v>3474131</v>
      </c>
      <c r="E25" s="104">
        <v>1</v>
      </c>
      <c r="F25" s="105">
        <f>ROUND(D25*E25,0)</f>
        <v>3474131</v>
      </c>
      <c r="G25" s="117"/>
    </row>
    <row r="26" spans="1:8">
      <c r="A26" s="48" t="s">
        <v>29</v>
      </c>
      <c r="B26" s="103">
        <v>3274701.66</v>
      </c>
      <c r="C26" s="67">
        <f t="shared" ref="C26:C30" si="3">ROUND(B26+B26*$F$4,0)</f>
        <v>3372943</v>
      </c>
      <c r="D26" s="67">
        <f t="shared" ref="D26:D30" si="4">ROUND(C26+C26*$F$4,0)</f>
        <v>3474131</v>
      </c>
      <c r="E26" s="104">
        <v>1</v>
      </c>
      <c r="F26" s="105">
        <f t="shared" ref="F26:F30" si="5">ROUND(D26*E26,0)</f>
        <v>3474131</v>
      </c>
      <c r="G26" s="117"/>
    </row>
    <row r="27" spans="1:8">
      <c r="A27" s="48" t="s">
        <v>48</v>
      </c>
      <c r="B27" s="103">
        <v>3274701.66</v>
      </c>
      <c r="C27" s="67">
        <f t="shared" si="3"/>
        <v>3372943</v>
      </c>
      <c r="D27" s="67">
        <f t="shared" si="4"/>
        <v>3474131</v>
      </c>
      <c r="E27" s="104">
        <v>1</v>
      </c>
      <c r="F27" s="105">
        <f t="shared" si="5"/>
        <v>3474131</v>
      </c>
      <c r="G27" s="117"/>
      <c r="H27" s="109"/>
    </row>
    <row r="28" spans="1:8">
      <c r="A28" s="48" t="s">
        <v>21</v>
      </c>
      <c r="B28" s="103">
        <v>824000</v>
      </c>
      <c r="C28" s="67">
        <f t="shared" si="3"/>
        <v>848720</v>
      </c>
      <c r="D28" s="67">
        <f t="shared" si="4"/>
        <v>874182</v>
      </c>
      <c r="E28" s="104">
        <v>4</v>
      </c>
      <c r="F28" s="105">
        <f t="shared" si="5"/>
        <v>3496728</v>
      </c>
      <c r="G28" s="117"/>
    </row>
    <row r="29" spans="1:8">
      <c r="A29" s="48" t="s">
        <v>22</v>
      </c>
      <c r="B29" s="103">
        <v>927000</v>
      </c>
      <c r="C29" s="67">
        <f t="shared" si="3"/>
        <v>954810</v>
      </c>
      <c r="D29" s="67">
        <f t="shared" si="4"/>
        <v>983454</v>
      </c>
      <c r="E29" s="104">
        <v>1</v>
      </c>
      <c r="F29" s="105">
        <f t="shared" si="5"/>
        <v>983454</v>
      </c>
      <c r="G29" s="117"/>
    </row>
    <row r="30" spans="1:8">
      <c r="A30" s="48" t="s">
        <v>23</v>
      </c>
      <c r="B30" s="103">
        <v>212180</v>
      </c>
      <c r="C30" s="67">
        <f t="shared" si="3"/>
        <v>218545</v>
      </c>
      <c r="D30" s="67">
        <f t="shared" si="4"/>
        <v>225101</v>
      </c>
      <c r="E30" s="104">
        <v>1</v>
      </c>
      <c r="F30" s="105">
        <f t="shared" si="5"/>
        <v>225101</v>
      </c>
      <c r="G30" s="117"/>
    </row>
    <row r="31" spans="1:8" ht="13.5">
      <c r="A31" s="68"/>
      <c r="B31" s="110" t="s">
        <v>15</v>
      </c>
      <c r="C31" s="124"/>
      <c r="D31" s="124"/>
      <c r="E31" s="111"/>
      <c r="F31" s="112">
        <f>SUM(F25:F30)</f>
        <v>15127676</v>
      </c>
      <c r="G31" s="117"/>
    </row>
    <row r="32" spans="1:8">
      <c r="G32" s="117"/>
    </row>
    <row r="33" spans="1:8" ht="25.5">
      <c r="A33" s="47" t="s">
        <v>40</v>
      </c>
      <c r="B33" s="122" t="s">
        <v>93</v>
      </c>
      <c r="C33" s="122" t="s">
        <v>94</v>
      </c>
      <c r="D33" s="125" t="s">
        <v>101</v>
      </c>
      <c r="E33" s="102" t="s">
        <v>28</v>
      </c>
      <c r="F33" s="102" t="s">
        <v>14</v>
      </c>
      <c r="G33" s="117"/>
    </row>
    <row r="34" spans="1:8">
      <c r="A34" s="69" t="s">
        <v>35</v>
      </c>
      <c r="B34" s="103">
        <v>1243771</v>
      </c>
      <c r="C34" s="67">
        <f>ROUND(B34+B34*$F$4,0)</f>
        <v>1281084</v>
      </c>
      <c r="D34" s="67">
        <f>ROUND(C34+C34*$F$4,0)</f>
        <v>1319517</v>
      </c>
      <c r="E34" s="104">
        <v>1</v>
      </c>
      <c r="F34" s="105">
        <f>ROUND(D34*E34,0)</f>
        <v>1319517</v>
      </c>
      <c r="G34" s="117"/>
      <c r="H34" s="113"/>
    </row>
    <row r="35" spans="1:8">
      <c r="A35" s="69" t="s">
        <v>34</v>
      </c>
      <c r="B35" s="103">
        <v>681466.54</v>
      </c>
      <c r="C35" s="67">
        <f t="shared" ref="C35:C36" si="6">ROUND(B35+B35*$F$4,0)</f>
        <v>701911</v>
      </c>
      <c r="D35" s="67">
        <f t="shared" ref="D35:D36" si="7">ROUND(C35+C35*$F$4,0)</f>
        <v>722968</v>
      </c>
      <c r="E35" s="104">
        <v>4</v>
      </c>
      <c r="F35" s="105">
        <f t="shared" ref="F35:F36" si="8">ROUND(D35*E35,0)</f>
        <v>2891872</v>
      </c>
      <c r="G35" s="117"/>
      <c r="H35" s="113"/>
    </row>
    <row r="36" spans="1:8">
      <c r="A36" s="70" t="s">
        <v>51</v>
      </c>
      <c r="B36" s="103">
        <v>206000</v>
      </c>
      <c r="C36" s="67">
        <f t="shared" si="6"/>
        <v>212180</v>
      </c>
      <c r="D36" s="67">
        <f t="shared" si="7"/>
        <v>218545</v>
      </c>
      <c r="E36" s="104">
        <v>1</v>
      </c>
      <c r="F36" s="105">
        <f t="shared" si="8"/>
        <v>218545</v>
      </c>
      <c r="G36" s="117"/>
      <c r="H36" s="113"/>
    </row>
    <row r="37" spans="1:8">
      <c r="A37" s="58"/>
      <c r="B37" s="110" t="s">
        <v>15</v>
      </c>
      <c r="C37" s="124"/>
      <c r="D37" s="124"/>
      <c r="E37" s="111"/>
      <c r="F37" s="114">
        <f>SUM(F34:F36)</f>
        <v>4429934</v>
      </c>
      <c r="G37" s="117"/>
      <c r="H37" s="113"/>
    </row>
    <row r="38" spans="1:8">
      <c r="A38" s="58"/>
      <c r="B38" s="58"/>
      <c r="C38" s="58"/>
      <c r="D38" s="58"/>
      <c r="E38" s="58"/>
      <c r="F38" s="58"/>
      <c r="G38" s="117"/>
    </row>
    <row r="39" spans="1:8">
      <c r="A39" s="165" t="s">
        <v>71</v>
      </c>
      <c r="B39" s="165"/>
      <c r="C39" s="165"/>
      <c r="D39" s="165"/>
      <c r="E39" s="165"/>
      <c r="F39" s="115">
        <f>+F22+F31+F37</f>
        <v>19709410</v>
      </c>
      <c r="G39" s="117"/>
    </row>
    <row r="40" spans="1:8">
      <c r="A40" s="58"/>
      <c r="B40" s="116"/>
      <c r="C40" s="116"/>
      <c r="D40" s="116"/>
      <c r="E40" s="116"/>
      <c r="F40" s="62"/>
    </row>
    <row r="41" spans="1:8">
      <c r="A41" s="58"/>
      <c r="B41" s="58"/>
      <c r="C41" s="58"/>
      <c r="D41" s="58"/>
      <c r="E41" s="58"/>
      <c r="F41" s="58"/>
    </row>
    <row r="42" spans="1:8">
      <c r="A42" s="58"/>
      <c r="B42" s="58"/>
      <c r="C42" s="58"/>
      <c r="D42" s="58"/>
      <c r="E42" s="58"/>
      <c r="F42" s="58"/>
    </row>
    <row r="43" spans="1:8">
      <c r="A43" s="62"/>
      <c r="B43" s="58"/>
      <c r="C43" s="58"/>
      <c r="D43" s="58"/>
      <c r="E43" s="58"/>
      <c r="F43" s="58"/>
    </row>
    <row r="44" spans="1:8">
      <c r="A44" s="58"/>
      <c r="B44" s="58"/>
      <c r="C44" s="58"/>
      <c r="D44" s="58"/>
      <c r="E44" s="58"/>
      <c r="F44" s="58"/>
    </row>
    <row r="45" spans="1:8">
      <c r="A45" s="58"/>
      <c r="B45" s="58"/>
      <c r="C45" s="58"/>
      <c r="D45" s="58"/>
      <c r="E45" s="58"/>
      <c r="F45" s="58"/>
    </row>
    <row r="46" spans="1:8">
      <c r="A46" s="58"/>
      <c r="B46" s="62"/>
      <c r="C46" s="62"/>
      <c r="D46" s="62"/>
      <c r="E46" s="58"/>
      <c r="F46" s="58"/>
    </row>
    <row r="47" spans="1:8">
      <c r="A47" s="58"/>
      <c r="B47" s="58"/>
      <c r="C47" s="58"/>
      <c r="D47" s="58"/>
      <c r="E47" s="58"/>
      <c r="F47" s="58"/>
    </row>
    <row r="48" spans="1:8">
      <c r="A48" s="58"/>
      <c r="B48" s="62"/>
      <c r="C48" s="62"/>
      <c r="D48" s="62"/>
      <c r="E48" s="58"/>
      <c r="F48" s="58"/>
    </row>
    <row r="49" spans="1:6">
      <c r="A49" s="58"/>
      <c r="B49" s="58"/>
      <c r="C49" s="58"/>
      <c r="D49" s="58"/>
      <c r="E49" s="58"/>
      <c r="F49" s="58"/>
    </row>
    <row r="50" spans="1:6">
      <c r="A50" s="58"/>
      <c r="B50" s="58"/>
      <c r="C50" s="58"/>
      <c r="D50" s="58"/>
      <c r="E50" s="58"/>
      <c r="F50" s="58"/>
    </row>
    <row r="51" spans="1:6">
      <c r="A51" s="58"/>
      <c r="B51" s="58"/>
      <c r="C51" s="58"/>
      <c r="D51" s="58"/>
      <c r="E51" s="58"/>
      <c r="F51" s="58"/>
    </row>
    <row r="52" spans="1:6">
      <c r="A52" s="58"/>
      <c r="B52" s="62"/>
      <c r="C52" s="62"/>
      <c r="D52" s="62"/>
      <c r="E52" s="58"/>
      <c r="F52" s="58"/>
    </row>
  </sheetData>
  <mergeCells count="4">
    <mergeCell ref="A39:E39"/>
    <mergeCell ref="A1:F1"/>
    <mergeCell ref="B3:F3"/>
    <mergeCell ref="B4:E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K27" sqref="K27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1" width="7" style="1" bestFit="1" customWidth="1"/>
    <col min="12" max="12" width="9.140625" style="1" customWidth="1"/>
    <col min="13" max="13" width="4.42578125" style="1" bestFit="1" customWidth="1"/>
    <col min="14" max="14" width="21.28515625" style="75" bestFit="1" customWidth="1"/>
    <col min="15" max="15" width="11.42578125" style="72" customWidth="1"/>
    <col min="16" max="16" width="12.5703125" style="72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49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9"/>
      <c r="P2" s="89"/>
    </row>
    <row r="4" spans="1:18">
      <c r="J4" s="176">
        <v>2014</v>
      </c>
      <c r="K4" s="71">
        <v>2015</v>
      </c>
      <c r="L4" s="126">
        <v>2016</v>
      </c>
      <c r="M4" s="72"/>
      <c r="N4" s="72"/>
    </row>
    <row r="5" spans="1:18" ht="12.75" customHeight="1">
      <c r="A5" s="135" t="s">
        <v>57</v>
      </c>
      <c r="B5" s="161"/>
      <c r="C5" s="161"/>
      <c r="D5" s="161"/>
      <c r="E5" s="161"/>
      <c r="F5" s="161"/>
      <c r="G5" s="161"/>
      <c r="H5" s="161"/>
      <c r="I5" s="161"/>
      <c r="J5" s="176"/>
      <c r="K5" s="73">
        <v>0.03</v>
      </c>
      <c r="L5" s="73">
        <v>0.03</v>
      </c>
      <c r="M5" s="72"/>
      <c r="N5" s="72"/>
    </row>
    <row r="6" spans="1:18" ht="13.5" customHeight="1">
      <c r="A6" s="173" t="s">
        <v>80</v>
      </c>
      <c r="B6" s="174"/>
      <c r="C6" s="174"/>
      <c r="D6" s="174"/>
      <c r="E6" s="174"/>
      <c r="F6" s="174"/>
      <c r="G6" s="174"/>
      <c r="H6" s="174"/>
      <c r="I6" s="175"/>
      <c r="J6" s="74">
        <v>2060</v>
      </c>
      <c r="K6" s="74">
        <f>ROUND(J6+(J6*K5),0)</f>
        <v>2122</v>
      </c>
      <c r="L6" s="74">
        <f>ROUND(K6+(K6*L5),0)</f>
        <v>2186</v>
      </c>
      <c r="M6" s="72"/>
      <c r="N6" s="72"/>
    </row>
    <row r="7" spans="1:18">
      <c r="K7" s="72"/>
      <c r="L7" s="72"/>
      <c r="M7" s="72"/>
      <c r="N7" s="72"/>
    </row>
    <row r="8" spans="1:18" ht="12.75" customHeight="1">
      <c r="A8" s="172" t="s">
        <v>50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2"/>
      <c r="R8" s="72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2"/>
      <c r="R9" s="72"/>
    </row>
    <row r="10" spans="1:18">
      <c r="Q10" s="72"/>
      <c r="R10" s="72"/>
    </row>
    <row r="11" spans="1:18">
      <c r="A11" s="129" t="s">
        <v>18</v>
      </c>
      <c r="B11" s="129" t="s">
        <v>0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 t="s">
        <v>15</v>
      </c>
      <c r="Q11" s="72"/>
      <c r="R11" s="72"/>
    </row>
    <row r="12" spans="1:18">
      <c r="A12" s="129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29"/>
      <c r="Q12" s="72"/>
      <c r="R12" s="72"/>
    </row>
    <row r="13" spans="1:18">
      <c r="A13" s="76" t="s">
        <v>30</v>
      </c>
      <c r="B13" s="77">
        <f>120*70%</f>
        <v>84</v>
      </c>
      <c r="C13" s="77"/>
      <c r="D13" s="77"/>
      <c r="E13" s="77"/>
      <c r="F13" s="77"/>
      <c r="G13" s="77"/>
      <c r="H13" s="77">
        <f>120*70%</f>
        <v>84</v>
      </c>
      <c r="I13" s="78"/>
      <c r="J13" s="78"/>
      <c r="K13" s="78"/>
      <c r="L13" s="78"/>
      <c r="M13" s="78"/>
      <c r="N13" s="79">
        <f>SUM(B13:M13)</f>
        <v>168</v>
      </c>
      <c r="Q13" s="72"/>
      <c r="R13" s="72"/>
    </row>
    <row r="14" spans="1:18">
      <c r="A14" s="76" t="s">
        <v>31</v>
      </c>
      <c r="B14" s="77">
        <v>30</v>
      </c>
      <c r="C14" s="77"/>
      <c r="D14" s="77"/>
      <c r="E14" s="77"/>
      <c r="F14" s="77"/>
      <c r="G14" s="77"/>
      <c r="H14" s="77">
        <v>30</v>
      </c>
      <c r="I14" s="77"/>
      <c r="J14" s="77"/>
      <c r="K14" s="77"/>
      <c r="L14" s="77"/>
      <c r="M14" s="77"/>
      <c r="N14" s="80"/>
      <c r="Q14" s="72"/>
      <c r="R14" s="72"/>
    </row>
    <row r="15" spans="1:18">
      <c r="A15" s="76" t="s">
        <v>32</v>
      </c>
      <c r="B15" s="81">
        <f>+B14*B13</f>
        <v>2520</v>
      </c>
      <c r="C15" s="82"/>
      <c r="D15" s="82"/>
      <c r="E15" s="82"/>
      <c r="F15" s="82"/>
      <c r="G15" s="82"/>
      <c r="H15" s="81">
        <f>+H14*H13</f>
        <v>2520</v>
      </c>
      <c r="I15" s="83"/>
      <c r="J15" s="83"/>
      <c r="K15" s="83"/>
      <c r="L15" s="83"/>
      <c r="M15" s="83"/>
      <c r="N15" s="79">
        <f>SUM(B15:M15)</f>
        <v>5040</v>
      </c>
      <c r="Q15" s="72"/>
      <c r="R15" s="72"/>
    </row>
    <row r="16" spans="1:18">
      <c r="A16" s="12" t="s">
        <v>33</v>
      </c>
      <c r="B16" s="84">
        <f>+B15*L6</f>
        <v>5508720</v>
      </c>
      <c r="C16" s="12"/>
      <c r="D16" s="12"/>
      <c r="E16" s="12"/>
      <c r="F16" s="12"/>
      <c r="G16" s="12"/>
      <c r="H16" s="84">
        <f>+H15*L6</f>
        <v>5508720</v>
      </c>
      <c r="I16" s="12"/>
      <c r="J16" s="12"/>
      <c r="K16" s="12"/>
      <c r="L16" s="12"/>
      <c r="M16" s="12"/>
      <c r="N16" s="85">
        <f>SUM(B16:M16)</f>
        <v>11017440</v>
      </c>
      <c r="O16" s="86"/>
    </row>
    <row r="18" spans="2:8">
      <c r="B18" s="87"/>
      <c r="H18" s="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6"/>
  <sheetViews>
    <sheetView zoomScaleNormal="100" workbookViewId="0">
      <selection activeCell="J33" sqref="J33"/>
    </sheetView>
  </sheetViews>
  <sheetFormatPr baseColWidth="10" defaultRowHeight="13.5"/>
  <cols>
    <col min="1" max="1" width="15.7109375" style="1" customWidth="1"/>
    <col min="2" max="2" width="12" style="75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2" bestFit="1" customWidth="1"/>
    <col min="8" max="8" width="12.42578125" style="86" customWidth="1"/>
    <col min="9" max="10" width="11.42578125" style="86" bestFit="1" customWidth="1"/>
    <col min="11" max="11" width="11.28515625" style="86" customWidth="1"/>
    <col min="12" max="13" width="11.42578125" style="86" bestFit="1" customWidth="1"/>
    <col min="14" max="14" width="11.85546875" style="86" customWidth="1"/>
    <col min="15" max="40" width="11.42578125" style="86" bestFit="1" customWidth="1"/>
    <col min="41" max="42" width="12.42578125" style="86" bestFit="1" customWidth="1"/>
    <col min="43" max="43" width="17.85546875" style="72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92</v>
      </c>
      <c r="B2" s="180"/>
      <c r="C2" s="180"/>
      <c r="D2" s="180"/>
      <c r="E2" s="180"/>
      <c r="F2" s="180"/>
      <c r="G2" s="88"/>
      <c r="H2" s="89"/>
      <c r="I2" s="89"/>
      <c r="J2" s="89"/>
      <c r="K2" s="89"/>
      <c r="L2" s="89"/>
      <c r="M2" s="89"/>
      <c r="N2" s="89"/>
      <c r="O2" s="89"/>
    </row>
    <row r="3" spans="1:43" ht="16.5">
      <c r="A3" s="88"/>
      <c r="B3" s="88"/>
      <c r="C3" s="88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</row>
    <row r="4" spans="1:43">
      <c r="A4" s="1" t="s">
        <v>64</v>
      </c>
      <c r="D4" s="72"/>
      <c r="E4" s="72"/>
      <c r="F4" s="72"/>
    </row>
    <row r="5" spans="1:43">
      <c r="A5" s="12" t="s">
        <v>63</v>
      </c>
      <c r="B5" s="12" t="s">
        <v>65</v>
      </c>
      <c r="C5" s="12" t="s">
        <v>62</v>
      </c>
      <c r="D5" s="72"/>
      <c r="F5" s="72"/>
    </row>
    <row r="6" spans="1:43">
      <c r="A6" s="13" t="s">
        <v>61</v>
      </c>
      <c r="B6" s="49">
        <f>+B8*20%</f>
        <v>24</v>
      </c>
      <c r="C6" s="49">
        <f>+B6*12</f>
        <v>288</v>
      </c>
      <c r="D6" s="72"/>
      <c r="H6" s="72"/>
      <c r="I6" s="72"/>
      <c r="J6" s="72"/>
      <c r="L6" s="72"/>
    </row>
    <row r="7" spans="1:43" ht="12.75" customHeight="1">
      <c r="A7" s="13" t="s">
        <v>16</v>
      </c>
      <c r="B7" s="49">
        <f>120*80%</f>
        <v>96</v>
      </c>
      <c r="C7" s="121">
        <f>+B7*12</f>
        <v>1152</v>
      </c>
      <c r="D7" s="72"/>
      <c r="F7" s="90"/>
      <c r="H7" s="72"/>
      <c r="I7" s="72"/>
      <c r="J7" s="72"/>
      <c r="L7" s="72"/>
    </row>
    <row r="8" spans="1:43">
      <c r="A8" s="91" t="s">
        <v>15</v>
      </c>
      <c r="B8" s="92">
        <v>120</v>
      </c>
      <c r="C8" s="92">
        <f>SUM(C6:C7)</f>
        <v>1440</v>
      </c>
      <c r="D8" s="72"/>
      <c r="H8" s="72"/>
      <c r="I8" s="72"/>
      <c r="J8" s="72"/>
      <c r="L8" s="72"/>
    </row>
    <row r="9" spans="1:43">
      <c r="H9" s="72"/>
      <c r="I9" s="72"/>
      <c r="J9" s="72"/>
      <c r="K9" s="72"/>
      <c r="L9" s="72"/>
      <c r="M9" s="72"/>
    </row>
    <row r="10" spans="1:43"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Q10" s="86"/>
    </row>
    <row r="11" spans="1:43" ht="26.25" customHeight="1">
      <c r="A11" s="130" t="s">
        <v>58</v>
      </c>
      <c r="B11" s="177" t="s">
        <v>99</v>
      </c>
      <c r="C11" s="178"/>
      <c r="D11" s="179" t="s">
        <v>100</v>
      </c>
      <c r="E11" s="179"/>
      <c r="F11" s="179"/>
      <c r="H11" s="72"/>
      <c r="I11" s="72"/>
      <c r="J11" s="72"/>
      <c r="K11" s="72"/>
      <c r="L11" s="72"/>
      <c r="M11" s="72"/>
      <c r="AM11" s="72"/>
      <c r="AN11" s="1"/>
      <c r="AO11" s="1"/>
      <c r="AP11" s="1"/>
      <c r="AQ11" s="1"/>
    </row>
    <row r="12" spans="1:43" ht="12.75" customHeight="1">
      <c r="A12" s="130"/>
      <c r="B12" s="93" t="s">
        <v>59</v>
      </c>
      <c r="C12" s="93" t="s">
        <v>60</v>
      </c>
      <c r="D12" s="38" t="s">
        <v>61</v>
      </c>
      <c r="E12" s="38" t="s">
        <v>16</v>
      </c>
      <c r="F12" s="38" t="s">
        <v>15</v>
      </c>
      <c r="H12" s="72"/>
      <c r="I12" s="72"/>
      <c r="J12" s="72"/>
      <c r="K12" s="72"/>
      <c r="L12" s="72"/>
      <c r="M12" s="72"/>
      <c r="AM12" s="72"/>
      <c r="AN12" s="1"/>
      <c r="AO12" s="1"/>
      <c r="AP12" s="1"/>
      <c r="AQ12" s="1"/>
    </row>
    <row r="13" spans="1:43" ht="12.75" customHeight="1">
      <c r="A13" s="14" t="s">
        <v>95</v>
      </c>
      <c r="B13" s="94">
        <v>149292.32</v>
      </c>
      <c r="C13" s="94">
        <v>53221.13</v>
      </c>
      <c r="D13" s="95">
        <f>+B13*$B$6</f>
        <v>3583015.68</v>
      </c>
      <c r="E13" s="95">
        <f>+C13*$B$7</f>
        <v>5109228.4799999995</v>
      </c>
      <c r="F13" s="95">
        <f t="shared" ref="F13" si="0">+D13+E13</f>
        <v>8692244.1600000001</v>
      </c>
      <c r="H13" s="72"/>
      <c r="I13" s="72"/>
      <c r="J13" s="72"/>
      <c r="K13" s="72"/>
      <c r="L13" s="72"/>
      <c r="M13" s="72"/>
      <c r="AM13" s="72"/>
      <c r="AN13" s="1"/>
      <c r="AO13" s="1"/>
      <c r="AP13" s="1"/>
      <c r="AQ13" s="1"/>
    </row>
    <row r="15" spans="1:43" ht="12.75" customHeight="1">
      <c r="C15" s="75"/>
    </row>
    <row r="16" spans="1:43">
      <c r="B16" s="127"/>
      <c r="C16" s="127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 11</vt:lpstr>
      <vt:lpstr>RESUMEN COSTOS MENSUALES</vt:lpstr>
      <vt:lpstr>DOTACIÓN INICIAL</vt:lpstr>
      <vt:lpstr>COSTOS MENSUALES - DETALLADOS</vt:lpstr>
      <vt:lpstr>ALIMENTO TERAPEUTICO FASE II</vt:lpstr>
      <vt:lpstr>RPP FASE II Y III</vt:lpstr>
      <vt:lpstr>'COSTOS MENSUALES - DETALLADOS'!Área_de_impresión</vt:lpstr>
      <vt:lpstr>'DOTACIÓN INICIAL'!Área_de_impresión</vt:lpstr>
      <vt:lpstr>'RESUMEN COSTOS MENSUALES'!Área_de_impresión</vt:lpstr>
      <vt:lpstr>'RPP FASE II Y III'!Área_de_impresión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2015-09-03T17:01:21Z</dcterms:modified>
</cp:coreProperties>
</file>