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COSTOS TOTALES REGIONAL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MENSUALES'!$A$1:$F$26</definedName>
    <definedName name="_xlnm.Print_Titles" localSheetId="2">'DOTACIÓN INICIAL'!$1:$8</definedName>
    <definedName name="_xlnm.Print_Titles" localSheetId="3">'FASE I - DETALLADO'!$1:$4</definedName>
  </definedNames>
  <calcPr calcId="15251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O9" i="7"/>
  <c r="P9" i="7" s="1"/>
  <c r="O8" i="7"/>
  <c r="P8" i="7" s="1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C25" i="5"/>
  <c r="E25" i="5" s="1"/>
  <c r="P10" i="7"/>
  <c r="E84" i="1"/>
  <c r="E85" i="1"/>
  <c r="D16" i="5" s="1"/>
  <c r="R15" i="7" l="1"/>
  <c r="E7" i="11"/>
  <c r="I7" i="11" s="1"/>
  <c r="E28" i="1" l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<sst xmlns="http://schemas.openxmlformats.org/spreadsheetml/2006/main" count="305" uniqueCount="212">
  <si>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</si>
  <si>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</si>
  <si>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</si>
  <si>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</si>
  <si>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</si>
  <si>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</si>
  <si>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</si>
  <si>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</si>
  <si>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</si>
  <si>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</si>
  <si>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</si>
  <si>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</si>
  <si>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</si>
  <si>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</si>
  <si>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</si>
  <si>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</si>
  <si>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</si>
  <si>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</si>
  <si>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</si>
  <si>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</si>
  <si>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</si>
  <si>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</si>
  <si>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</si>
  <si>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</si>
  <si>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</si>
  <si>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</si>
  <si>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</si>
  <si>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</si>
  <si>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</si>
  <si>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</si>
  <si>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</si>
  <si>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</si>
  <si>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</si>
  <si>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</si>
  <si>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</si>
  <si>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</si>
  <si>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</si>
  <si>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</si>
  <si>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</si>
  <si>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</si>
  <si>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</si>
  <si>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</si>
  <si>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</si>
  <si>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</si>
  <si>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</si>
  <si>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</si>
  <si>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</si>
  <si>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</si>
  <si>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</si>
  <si>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</si>
  <si>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</si>
  <si>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</si>
  <si>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</si>
  <si>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</si>
  <si>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</si>
  <si>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</si>
  <si>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</si>
  <si>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</si>
  <si>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</si>
  <si>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</si>
  <si>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</si>
  <si>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</si>
  <si>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</si>
  <si>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</si>
  <si>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</si>
  <si>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</si>
  <si>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</si>
  <si>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</si>
  <si>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</si>
  <si>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</si>
  <si>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</si>
  <si>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</si>
  <si>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</si>
  <si>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</si>
  <si>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</si>
  <si>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</si>
  <si>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</si>
  <si>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</si>
  <si>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</si>
  <si>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</si>
  <si>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</si>
  <si>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</si>
  <si>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</si>
  <si>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</si>
  <si>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</si>
  <si>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</si>
  <si>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</si>
  <si>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</si>
  <si>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</si>
  <si>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</si>
  <si>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</si>
  <si>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</si>
  <si>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</si>
  <si>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</si>
  <si>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</si>
  <si>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</si>
  <si>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</si>
  <si>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</si>
  <si>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</si>
  <si>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</si>
  <si>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</si>
  <si>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</si>
  <si>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</si>
  <si>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</si>
  <si>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</si>
  <si>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</si>
  <si>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</si>
  <si>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</si>
  <si>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</si>
  <si>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</si>
  <si>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</si>
  <si>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</si>
  <si>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</si>
  <si>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</si>
  <si>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</si>
  <si>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</si>
  <si>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</si>
  <si>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</si>
  <si>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</si>
  <si>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</si>
  <si>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</si>
  <si>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</si>
  <si>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</si>
  <si>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</si>
  <si>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</si>
  <si>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</si>
  <si>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</si>
  <si>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</si>
  <si>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</si>
  <si>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</si>
  <si>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</si>
  <si>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</si>
  <si>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</si>
  <si>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</si>
  <si>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</si>
  <si>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</si>
  <si>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</si>
  <si>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</si>
  <si>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</si>
  <si>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</si>
  <si>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</si>
  <si>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</si>
  <si>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</si>
  <si>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</si>
  <si>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</si>
  <si>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</si>
  <si>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</si>
  <si>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</si>
  <si>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</si>
  <si>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</si>
  <si>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</si>
  <si>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</si>
  <si>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</si>
  <si>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</si>
  <si>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</si>
  <si>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</si>
  <si>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</si>
  <si>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</si>
  <si>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</si>
  <si>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</si>
  <si>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</si>
  <si>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</si>
  <si>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</si>
  <si>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CHOCÓ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</si>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</sst>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_);[Red]\(&quot;$&quot;\ #,##0\)"/>
    <numFmt numFmtId="166" formatCode="&quot;$&quot;\ #,##0.00_);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&quot;$&quot;\ #,##0"/>
    <numFmt numFmtId="170" formatCode="&quot;$&quot;\ #,##0.00"/>
    <numFmt numFmtId="171" formatCode="[$$-240A]\ #,##0"/>
    <numFmt numFmtId="172" formatCode="&quot;Costo busqueda activa niños desnutridos $&quot;\ 0\ &quot;anual&quot;"/>
    <numFmt numFmtId="173" formatCode="_(&quot;$&quot;\ * #,##0_);_(&quot;$&quot;\ * \(#,##0\);_(&quot;$&quot;\ * &quot;-&quot;??_);_(@_)"/>
    <numFmt numFmtId="174" formatCode="_(&quot;$&quot;\ * #,##0.0_);_(&quot;$&quot;\ * \(#,##0.0\);_(&quot;$&quot;\ * &quot;-&quot;??_);_(@_)"/>
    <numFmt numFmtId="175" formatCode="[$$-240A]\ #,##0.00"/>
    <numFmt numFmtId="176" formatCode="_ * #,##0.00_ ;_ * \-#,##0.00_ ;_ * &quot;-&quot;??_ ;_ @_ "/>
    <numFmt numFmtId="177" formatCode="&quot;$&quot;\ #,##0.0_);\(&quot;$&quot;\ #,##0.0\)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2" fillId="0" borderId="0"/>
    <xf numFmtId="0" fontId="4" fillId="0" borderId="0"/>
  </cellStyleXfs>
  <cellXfs count="201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10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/>
    <xf numFmtId="166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3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7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7" fontId="8" fillId="0" borderId="1" xfId="1" applyNumberFormat="1" applyFont="1" applyFill="1" applyBorder="1"/>
    <xf numFmtId="167" fontId="8" fillId="0" borderId="1" xfId="1" applyNumberFormat="1" applyFont="1" applyBorder="1"/>
    <xf numFmtId="167" fontId="7" fillId="4" borderId="1" xfId="1" applyNumberFormat="1" applyFont="1" applyFill="1" applyBorder="1"/>
    <xf numFmtId="173" fontId="7" fillId="2" borderId="0" xfId="1" applyNumberFormat="1" applyFont="1" applyFill="1" applyBorder="1"/>
    <xf numFmtId="173" fontId="8" fillId="2" borderId="0" xfId="1" applyNumberFormat="1" applyFont="1" applyFill="1" applyBorder="1"/>
    <xf numFmtId="167" fontId="7" fillId="5" borderId="1" xfId="1" applyNumberFormat="1" applyFont="1" applyFill="1" applyBorder="1"/>
    <xf numFmtId="167" fontId="8" fillId="0" borderId="0" xfId="0" applyNumberFormat="1" applyFont="1"/>
    <xf numFmtId="174" fontId="7" fillId="2" borderId="0" xfId="1" applyNumberFormat="1" applyFont="1" applyFill="1" applyBorder="1"/>
    <xf numFmtId="173" fontId="7" fillId="2" borderId="0" xfId="1" applyNumberFormat="1" applyFont="1" applyFill="1" applyBorder="1" applyAlignment="1"/>
    <xf numFmtId="167" fontId="9" fillId="8" borderId="1" xfId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3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1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9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3" fontId="9" fillId="3" borderId="1" xfId="1" applyNumberFormat="1" applyFont="1" applyFill="1" applyBorder="1" applyAlignment="1">
      <alignment vertical="center"/>
    </xf>
    <xf numFmtId="173" fontId="10" fillId="0" borderId="0" xfId="0" applyNumberFormat="1" applyFont="1"/>
    <xf numFmtId="171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3" fontId="13" fillId="4" borderId="0" xfId="0" applyNumberFormat="1" applyFont="1" applyFill="1" applyBorder="1" applyAlignment="1"/>
    <xf numFmtId="0" fontId="10" fillId="2" borderId="0" xfId="0" applyFont="1" applyFill="1"/>
    <xf numFmtId="171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9" fontId="10" fillId="0" borderId="1" xfId="0" applyNumberFormat="1" applyFont="1" applyBorder="1"/>
    <xf numFmtId="171" fontId="10" fillId="0" borderId="0" xfId="0" applyNumberFormat="1" applyFont="1"/>
    <xf numFmtId="173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3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9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3" fontId="10" fillId="2" borderId="1" xfId="0" applyNumberFormat="1" applyFont="1" applyFill="1" applyBorder="1"/>
    <xf numFmtId="167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3" fontId="13" fillId="4" borderId="0" xfId="0" applyNumberFormat="1" applyFont="1" applyFill="1"/>
    <xf numFmtId="173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5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5" fontId="7" fillId="0" borderId="1" xfId="0" applyNumberFormat="1" applyFont="1" applyBorder="1" applyAlignment="1">
      <alignment horizontal="right"/>
    </xf>
    <xf numFmtId="175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5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9" fontId="10" fillId="0" borderId="0" xfId="0" applyNumberFormat="1" applyFont="1"/>
    <xf numFmtId="165" fontId="8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7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5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3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70" fontId="7" fillId="4" borderId="5" xfId="0" applyNumberFormat="1" applyFont="1" applyFill="1" applyBorder="1" applyAlignment="1">
      <alignment horizontal="center" vertical="top" wrapText="1"/>
    </xf>
    <xf numFmtId="170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2" fontId="8" fillId="0" borderId="5" xfId="0" applyNumberFormat="1" applyFont="1" applyBorder="1" applyAlignment="1">
      <alignment horizontal="left" vertical="top" wrapText="1"/>
    </xf>
    <xf numFmtId="172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F18" sqref="F18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7" ht="32.25" customHeight="1">
      <c r="A1" s="147" t="s">
        <v>196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7">
      <c r="A2" s="3"/>
      <c r="B2" s="3"/>
      <c r="C2" s="3"/>
      <c r="D2" s="3"/>
      <c r="E2" s="3"/>
      <c r="F2" s="4"/>
    </row>
    <row r="3" spans="1:17">
      <c r="A3" s="146" t="s">
        <v>197</v>
      </c>
      <c r="B3" s="146"/>
      <c r="C3" s="5">
        <v>11</v>
      </c>
      <c r="D3" s="6"/>
      <c r="E3" s="6"/>
      <c r="F3" s="6"/>
    </row>
    <row r="4" spans="1:17">
      <c r="A4" s="151" t="s">
        <v>182</v>
      </c>
      <c r="B4" s="151" t="s">
        <v>160</v>
      </c>
      <c r="C4" s="150" t="s">
        <v>186</v>
      </c>
      <c r="D4" s="150"/>
      <c r="E4" s="150"/>
      <c r="F4" s="150"/>
      <c r="G4" s="149" t="s">
        <v>211</v>
      </c>
      <c r="H4" s="149"/>
      <c r="I4" s="149"/>
      <c r="J4" s="149"/>
      <c r="L4" s="7" t="s">
        <v>189</v>
      </c>
      <c r="M4" s="152" t="s">
        <v>187</v>
      </c>
      <c r="N4" s="153"/>
    </row>
    <row r="5" spans="1:17">
      <c r="A5" s="151"/>
      <c r="B5" s="151"/>
      <c r="C5" s="150"/>
      <c r="D5" s="150"/>
      <c r="E5" s="150"/>
      <c r="F5" s="150"/>
      <c r="G5" s="149"/>
      <c r="H5" s="149"/>
      <c r="I5" s="149"/>
      <c r="J5" s="149"/>
      <c r="L5" s="148" t="s">
        <v>210</v>
      </c>
      <c r="M5" s="144" t="s">
        <v>184</v>
      </c>
      <c r="N5" s="145"/>
    </row>
    <row r="6" spans="1:17" ht="25.5">
      <c r="A6" s="151"/>
      <c r="B6" s="151"/>
      <c r="C6" s="8" t="s">
        <v>183</v>
      </c>
      <c r="D6" s="9" t="s">
        <v>210</v>
      </c>
      <c r="E6" s="10" t="s">
        <v>184</v>
      </c>
      <c r="F6" s="11" t="s">
        <v>198</v>
      </c>
      <c r="G6" s="8" t="s">
        <v>183</v>
      </c>
      <c r="H6" s="12" t="s">
        <v>210</v>
      </c>
      <c r="I6" s="10" t="s">
        <v>184</v>
      </c>
      <c r="J6" s="13" t="s">
        <v>199</v>
      </c>
      <c r="L6" s="148"/>
      <c r="M6" s="14" t="s">
        <v>185</v>
      </c>
      <c r="N6" s="14" t="s">
        <v>188</v>
      </c>
    </row>
    <row r="7" spans="1:17">
      <c r="A7" s="15">
        <v>5</v>
      </c>
      <c r="B7" s="16" t="s">
        <v>163</v>
      </c>
      <c r="C7" s="17">
        <f>+'RESUMEN COSTOS MENSUALES'!$D$7</f>
        <v>2140698</v>
      </c>
      <c r="D7" s="18">
        <f>+'RESUMEN COSTOS MENSUALES'!$D$21</f>
        <v>30257760</v>
      </c>
      <c r="E7" s="19">
        <f>+'RESUMEN COSTOS MENSUALES'!E25</f>
        <v>4361497.92</v>
      </c>
      <c r="F7" s="19">
        <f t="shared" ref="F7" si="0">+D7+E7</f>
        <v>34619257.920000002</v>
      </c>
      <c r="G7" s="123">
        <f t="shared" ref="G7" si="1">+C7</f>
        <v>2140698</v>
      </c>
      <c r="H7" s="123">
        <f t="shared" ref="H7" si="2">+D7*$C$3</f>
        <v>332835360</v>
      </c>
      <c r="I7" s="123">
        <f t="shared" ref="I7" si="3">+E7*$C$3</f>
        <v>47976477.119999997</v>
      </c>
      <c r="J7" s="123">
        <f t="shared" ref="J7" si="4">+G7+H7+I7</f>
        <v>382952535.12</v>
      </c>
      <c r="K7" s="21"/>
      <c r="L7" s="22">
        <f t="shared" ref="L7" si="5">ROUND(D7/15/30,)</f>
        <v>67239</v>
      </c>
      <c r="M7" s="20">
        <f>+'FASE II'!N15</f>
        <v>149547.76</v>
      </c>
      <c r="N7" s="20">
        <f>+'FASE II'!O15</f>
        <v>53477.599999999999</v>
      </c>
      <c r="Q7" s="118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B19" sqref="B19:C19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8" t="s">
        <v>208</v>
      </c>
      <c r="B1" s="159"/>
      <c r="C1" s="159"/>
      <c r="D1" s="159"/>
      <c r="E1" s="159"/>
      <c r="F1" s="159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49" t="s">
        <v>17</v>
      </c>
      <c r="B5" s="160" t="s">
        <v>165</v>
      </c>
      <c r="C5" s="161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49"/>
      <c r="B6" s="162" t="s">
        <v>118</v>
      </c>
      <c r="C6" s="163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49"/>
      <c r="B7" s="162" t="s">
        <v>120</v>
      </c>
      <c r="C7" s="163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49" t="s">
        <v>209</v>
      </c>
      <c r="B9" s="164" t="s">
        <v>165</v>
      </c>
      <c r="C9" s="165"/>
      <c r="D9" s="25" t="s">
        <v>18</v>
      </c>
      <c r="G9" s="4"/>
      <c r="H9" s="4"/>
      <c r="I9" s="4"/>
      <c r="J9" s="4"/>
      <c r="K9" s="4"/>
      <c r="L9" s="4"/>
    </row>
    <row r="10" spans="1:18">
      <c r="A10" s="149"/>
      <c r="B10" s="154" t="s">
        <v>116</v>
      </c>
      <c r="C10" s="154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49"/>
      <c r="B11" s="154" t="s">
        <v>117</v>
      </c>
      <c r="C11" s="154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49"/>
      <c r="B12" s="154" t="s">
        <v>128</v>
      </c>
      <c r="C12" s="154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49"/>
      <c r="B13" s="154" t="s">
        <v>168</v>
      </c>
      <c r="C13" s="154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49"/>
      <c r="B14" s="154" t="s">
        <v>169</v>
      </c>
      <c r="C14" s="154"/>
      <c r="D14" s="31">
        <f>+'FASE I - DETALLADO'!E62</f>
        <v>1556215</v>
      </c>
      <c r="G14" s="24"/>
      <c r="H14" s="24"/>
      <c r="I14" s="24"/>
      <c r="J14" s="24"/>
      <c r="K14" s="24"/>
      <c r="L14" s="24"/>
    </row>
    <row r="15" spans="1:18">
      <c r="A15" s="149"/>
      <c r="B15" s="155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49"/>
      <c r="B16" s="155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49"/>
      <c r="B17" s="155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49"/>
      <c r="B18" s="166" t="s">
        <v>36</v>
      </c>
      <c r="C18" s="167"/>
      <c r="D18" s="35">
        <f>SUM(D10:D17)</f>
        <v>29106363</v>
      </c>
      <c r="G18" s="36"/>
      <c r="H18" s="36"/>
      <c r="I18" s="36"/>
      <c r="J18" s="36"/>
      <c r="K18" s="36"/>
      <c r="L18" s="24"/>
    </row>
    <row r="19" spans="1:12">
      <c r="A19" s="149"/>
      <c r="B19" s="168"/>
      <c r="C19" s="169"/>
      <c r="D19" s="34"/>
      <c r="G19" s="37"/>
      <c r="H19" s="37"/>
      <c r="I19" s="37"/>
      <c r="J19" s="37"/>
      <c r="K19" s="37"/>
      <c r="L19" s="24"/>
    </row>
    <row r="20" spans="1:12">
      <c r="A20" s="149"/>
      <c r="B20" s="170" t="s">
        <v>129</v>
      </c>
      <c r="C20" s="171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49"/>
      <c r="B21" s="172" t="s">
        <v>119</v>
      </c>
      <c r="C21" s="173"/>
      <c r="D21" s="38">
        <f t="shared" ref="D21" si="0">SUM(D18:D20)</f>
        <v>30257760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49" t="s">
        <v>184</v>
      </c>
      <c r="B23" s="156" t="s">
        <v>160</v>
      </c>
      <c r="C23" s="149" t="s">
        <v>164</v>
      </c>
      <c r="D23" s="149"/>
      <c r="E23" s="149"/>
    </row>
    <row r="24" spans="1:12">
      <c r="A24" s="149"/>
      <c r="B24" s="157"/>
      <c r="C24" s="42" t="s">
        <v>159</v>
      </c>
      <c r="D24" s="42" t="s">
        <v>110</v>
      </c>
      <c r="E24" s="42" t="s">
        <v>109</v>
      </c>
    </row>
    <row r="25" spans="1:12">
      <c r="A25" s="149"/>
      <c r="B25" s="16" t="s">
        <v>163</v>
      </c>
      <c r="C25" s="43">
        <f>+'FASE II'!P15</f>
        <v>1794573.12</v>
      </c>
      <c r="D25" s="43">
        <f>+'FASE II'!Q15</f>
        <v>2566924.7999999998</v>
      </c>
      <c r="E25" s="43">
        <f t="shared" ref="E25" si="1">+C25+D25</f>
        <v>4361497.92</v>
      </c>
      <c r="H25" s="21"/>
    </row>
  </sheetData>
  <mergeCells count="20"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  <mergeCell ref="B13:C13"/>
    <mergeCell ref="B14:C14"/>
    <mergeCell ref="B15:B17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6" t="s">
        <v>60</v>
      </c>
      <c r="B3" s="176">
        <v>2016</v>
      </c>
      <c r="C3" s="177"/>
      <c r="D3" s="177"/>
      <c r="E3" s="178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1" t="s">
        <v>191</v>
      </c>
      <c r="C8" s="151" t="s">
        <v>207</v>
      </c>
      <c r="D8" s="151" t="s">
        <v>107</v>
      </c>
      <c r="E8" s="151" t="s">
        <v>108</v>
      </c>
    </row>
    <row r="9" spans="1:5" ht="21" customHeight="1">
      <c r="A9" s="53" t="s">
        <v>1</v>
      </c>
      <c r="B9" s="151"/>
      <c r="C9" s="151"/>
      <c r="D9" s="151"/>
      <c r="E9" s="151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1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20" t="s">
        <v>191</v>
      </c>
      <c r="C24" s="127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1">
        <v>702892</v>
      </c>
      <c r="C25" s="55">
        <f>+ROUND(B25+(B25*$E$4),0)</f>
        <v>723979</v>
      </c>
      <c r="D25" s="56">
        <v>1</v>
      </c>
      <c r="E25" s="141">
        <f>ROUND(C25*D25,0)</f>
        <v>723979</v>
      </c>
    </row>
    <row r="26" spans="1:5" ht="26.25" customHeight="1">
      <c r="A26" s="64" t="s">
        <v>123</v>
      </c>
      <c r="B26" s="141">
        <v>231828</v>
      </c>
      <c r="C26" s="55">
        <f t="shared" ref="C26:C37" si="2">+ROUND(B26+(B26*$E$4),0)</f>
        <v>238783</v>
      </c>
      <c r="D26" s="56">
        <v>1</v>
      </c>
      <c r="E26" s="141">
        <f t="shared" ref="E26:E38" si="3">ROUND(C26*D26,0)</f>
        <v>238783</v>
      </c>
    </row>
    <row r="27" spans="1:5">
      <c r="A27" s="54" t="s">
        <v>131</v>
      </c>
      <c r="B27" s="141">
        <v>590265</v>
      </c>
      <c r="C27" s="55">
        <f t="shared" si="2"/>
        <v>607973</v>
      </c>
      <c r="D27" s="65">
        <v>1</v>
      </c>
      <c r="E27" s="141">
        <f t="shared" si="3"/>
        <v>607973</v>
      </c>
    </row>
    <row r="28" spans="1:5" ht="38.25">
      <c r="A28" s="64" t="s">
        <v>124</v>
      </c>
      <c r="B28" s="141">
        <v>107597</v>
      </c>
      <c r="C28" s="55">
        <f t="shared" si="2"/>
        <v>110825</v>
      </c>
      <c r="D28" s="56">
        <v>1</v>
      </c>
      <c r="E28" s="141">
        <f t="shared" si="3"/>
        <v>110825</v>
      </c>
    </row>
    <row r="29" spans="1:5" ht="38.25">
      <c r="A29" s="64" t="s">
        <v>125</v>
      </c>
      <c r="B29" s="141">
        <v>248442</v>
      </c>
      <c r="C29" s="55">
        <f t="shared" si="2"/>
        <v>255895</v>
      </c>
      <c r="D29" s="56">
        <v>1</v>
      </c>
      <c r="E29" s="141">
        <f t="shared" si="3"/>
        <v>255895</v>
      </c>
    </row>
    <row r="30" spans="1:5">
      <c r="A30" s="54" t="s">
        <v>51</v>
      </c>
      <c r="B30" s="141">
        <v>240924</v>
      </c>
      <c r="C30" s="55">
        <f t="shared" si="2"/>
        <v>248152</v>
      </c>
      <c r="D30" s="56">
        <v>1</v>
      </c>
      <c r="E30" s="141">
        <f t="shared" si="3"/>
        <v>248152</v>
      </c>
    </row>
    <row r="31" spans="1:5">
      <c r="A31" s="54" t="s">
        <v>132</v>
      </c>
      <c r="B31" s="141">
        <v>746866</v>
      </c>
      <c r="C31" s="55">
        <f t="shared" si="2"/>
        <v>769272</v>
      </c>
      <c r="D31" s="56">
        <v>1</v>
      </c>
      <c r="E31" s="141">
        <f t="shared" si="3"/>
        <v>769272</v>
      </c>
    </row>
    <row r="32" spans="1:5">
      <c r="A32" s="54" t="s">
        <v>52</v>
      </c>
      <c r="B32" s="141">
        <v>60231</v>
      </c>
      <c r="C32" s="55">
        <f t="shared" si="2"/>
        <v>62038</v>
      </c>
      <c r="D32" s="56">
        <v>1</v>
      </c>
      <c r="E32" s="141">
        <f t="shared" si="3"/>
        <v>62038</v>
      </c>
    </row>
    <row r="33" spans="1:5">
      <c r="A33" s="54" t="s">
        <v>53</v>
      </c>
      <c r="B33" s="141">
        <v>361387</v>
      </c>
      <c r="C33" s="55">
        <f t="shared" si="2"/>
        <v>372229</v>
      </c>
      <c r="D33" s="56">
        <v>1</v>
      </c>
      <c r="E33" s="141">
        <f t="shared" si="3"/>
        <v>372229</v>
      </c>
    </row>
    <row r="34" spans="1:5">
      <c r="A34" s="54" t="s">
        <v>54</v>
      </c>
      <c r="B34" s="141">
        <v>119258</v>
      </c>
      <c r="C34" s="55">
        <f t="shared" si="2"/>
        <v>122836</v>
      </c>
      <c r="D34" s="56">
        <v>2</v>
      </c>
      <c r="E34" s="141">
        <f t="shared" si="3"/>
        <v>245672</v>
      </c>
    </row>
    <row r="35" spans="1:5">
      <c r="A35" s="54" t="s">
        <v>55</v>
      </c>
      <c r="B35" s="141">
        <v>1927396</v>
      </c>
      <c r="C35" s="55">
        <f t="shared" si="2"/>
        <v>1985218</v>
      </c>
      <c r="D35" s="56">
        <v>1</v>
      </c>
      <c r="E35" s="141">
        <f t="shared" si="3"/>
        <v>1985218</v>
      </c>
    </row>
    <row r="36" spans="1:5">
      <c r="A36" s="54" t="s">
        <v>56</v>
      </c>
      <c r="B36" s="141">
        <v>144555</v>
      </c>
      <c r="C36" s="55">
        <f t="shared" si="2"/>
        <v>148892</v>
      </c>
      <c r="D36" s="56">
        <v>1</v>
      </c>
      <c r="E36" s="141">
        <f t="shared" si="3"/>
        <v>148892</v>
      </c>
    </row>
    <row r="37" spans="1:5">
      <c r="A37" s="54" t="s">
        <v>57</v>
      </c>
      <c r="B37" s="141">
        <v>481849</v>
      </c>
      <c r="C37" s="55">
        <f t="shared" si="2"/>
        <v>496304</v>
      </c>
      <c r="D37" s="56">
        <v>1</v>
      </c>
      <c r="E37" s="141">
        <f t="shared" si="3"/>
        <v>496304</v>
      </c>
    </row>
    <row r="38" spans="1:5">
      <c r="A38" s="54" t="s">
        <v>58</v>
      </c>
      <c r="B38" s="141">
        <v>207195</v>
      </c>
      <c r="C38" s="55"/>
      <c r="D38" s="56">
        <v>1</v>
      </c>
      <c r="E38" s="141">
        <f t="shared" si="3"/>
        <v>0</v>
      </c>
    </row>
    <row r="39" spans="1:5" ht="13.5">
      <c r="A39" s="66"/>
      <c r="B39" s="60" t="s">
        <v>109</v>
      </c>
      <c r="C39" s="121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9" t="s">
        <v>191</v>
      </c>
      <c r="C41" s="126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1"/>
      <c r="D45" s="61"/>
      <c r="E45" s="62">
        <f>SUM(E42:E44)</f>
        <v>397031</v>
      </c>
    </row>
    <row r="47" spans="1:5" ht="32.25" customHeight="1">
      <c r="A47" s="53" t="s">
        <v>3</v>
      </c>
      <c r="B47" s="119" t="s">
        <v>191</v>
      </c>
      <c r="C47" s="126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2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3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3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3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3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3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2">
        <v>1</v>
      </c>
      <c r="E54" s="57">
        <f t="shared" si="7"/>
        <v>372229</v>
      </c>
    </row>
    <row r="55" spans="1:5">
      <c r="B55" s="60" t="s">
        <v>109</v>
      </c>
      <c r="C55" s="121"/>
      <c r="D55" s="61"/>
      <c r="E55" s="69">
        <f>SUM(E48:E54)</f>
        <v>2881431</v>
      </c>
    </row>
    <row r="57" spans="1:5" ht="32.25" customHeight="1">
      <c r="A57" s="53" t="s">
        <v>135</v>
      </c>
      <c r="B57" s="119" t="s">
        <v>191</v>
      </c>
      <c r="C57" s="126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1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4" t="s">
        <v>166</v>
      </c>
      <c r="B73" s="174"/>
      <c r="C73" s="174"/>
      <c r="D73" s="174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topLeftCell="A37" zoomScale="130" zoomScaleNormal="100" zoomScaleSheetLayoutView="130" workbookViewId="0">
      <selection activeCell="A56" sqref="A56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7"/>
      <c r="B3" s="184">
        <v>2016</v>
      </c>
      <c r="C3" s="185"/>
      <c r="D3" s="185"/>
      <c r="E3" s="186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2" t="s">
        <v>40</v>
      </c>
    </row>
    <row r="9" spans="1:5">
      <c r="A9" s="183"/>
    </row>
    <row r="10" spans="1:5" ht="36.75" customHeight="1">
      <c r="A10" s="53" t="s">
        <v>127</v>
      </c>
      <c r="B10" s="119" t="s">
        <v>191</v>
      </c>
      <c r="C10" s="126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1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1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9" t="s">
        <v>191</v>
      </c>
      <c r="C30" s="126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1"/>
      <c r="D47" s="61"/>
      <c r="E47" s="69">
        <f>SUM(E31:E46)</f>
        <v>122045</v>
      </c>
    </row>
    <row r="49" spans="1:6" ht="27" customHeight="1">
      <c r="A49" s="53" t="s">
        <v>171</v>
      </c>
      <c r="B49" s="119" t="s">
        <v>191</v>
      </c>
      <c r="C49" s="126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2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9" t="s">
        <v>191</v>
      </c>
      <c r="C59" s="126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54" t="s">
        <v>5</v>
      </c>
      <c r="B61" s="55">
        <v>1088007</v>
      </c>
      <c r="C61" s="55">
        <f>+ROUND(B61+(B61*$E$4),0)</f>
        <v>1120647</v>
      </c>
      <c r="D61" s="56">
        <v>1</v>
      </c>
      <c r="E61" s="76">
        <f>ROUND(C61*D61,0)</f>
        <v>1120647</v>
      </c>
      <c r="F61" s="117"/>
    </row>
    <row r="62" spans="1:6">
      <c r="A62" s="82"/>
      <c r="B62" s="80" t="s">
        <v>109</v>
      </c>
      <c r="C62" s="121"/>
      <c r="D62" s="61"/>
      <c r="E62" s="69">
        <f>SUM(E60:E61)</f>
        <v>1556215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9" t="s">
        <v>191</v>
      </c>
      <c r="C65" s="126" t="s">
        <v>207</v>
      </c>
      <c r="D65" s="52" t="s">
        <v>107</v>
      </c>
      <c r="E65" s="52" t="s">
        <v>108</v>
      </c>
    </row>
    <row r="66" spans="1:5">
      <c r="A66" s="140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2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9" t="s">
        <v>191</v>
      </c>
      <c r="C75" s="126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2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9" t="s">
        <v>191</v>
      </c>
      <c r="C87" s="126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2"/>
      <c r="D91" s="81"/>
      <c r="E91" s="90">
        <f>SUM(E88:E90)</f>
        <v>328051</v>
      </c>
    </row>
    <row r="93" spans="1:5" ht="25.5">
      <c r="A93" s="53" t="s">
        <v>149</v>
      </c>
      <c r="B93" s="119" t="s">
        <v>191</v>
      </c>
      <c r="C93" s="126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2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30257760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G29" sqref="G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2" t="s">
        <v>205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97"/>
      <c r="M1" s="97"/>
      <c r="N1" s="97"/>
      <c r="O1" s="97"/>
      <c r="P1" s="97"/>
    </row>
    <row r="6" spans="1:16" ht="15.75">
      <c r="A6" s="187">
        <v>2016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8" spans="1:16">
      <c r="A8" s="7" t="s">
        <v>192</v>
      </c>
      <c r="B8" s="138">
        <v>0.03</v>
      </c>
    </row>
    <row r="9" spans="1:16" ht="12.75" customHeight="1">
      <c r="A9" s="98" t="s">
        <v>27</v>
      </c>
      <c r="B9" s="188" t="s">
        <v>151</v>
      </c>
      <c r="C9" s="188"/>
      <c r="D9" s="188"/>
      <c r="E9" s="193" t="s">
        <v>194</v>
      </c>
      <c r="F9" s="195" t="s">
        <v>204</v>
      </c>
      <c r="G9" s="149" t="s">
        <v>29</v>
      </c>
      <c r="H9" s="149"/>
      <c r="I9" s="189" t="s">
        <v>31</v>
      </c>
      <c r="J9" s="190"/>
      <c r="K9" s="191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4"/>
      <c r="F10" s="196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7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7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7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7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O30" sqref="O30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2" t="s">
        <v>201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97"/>
      <c r="T1" s="97"/>
      <c r="U1" s="97"/>
    </row>
    <row r="3" spans="1:64">
      <c r="A3" s="2" t="s">
        <v>156</v>
      </c>
      <c r="B3" s="5"/>
    </row>
    <row r="5" spans="1:64">
      <c r="A5" s="160" t="s">
        <v>35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61"/>
      <c r="M5" s="193" t="s">
        <v>109</v>
      </c>
      <c r="N5" s="131"/>
      <c r="O5" s="131"/>
      <c r="P5" s="131"/>
    </row>
    <row r="6" spans="1:64">
      <c r="A6" s="124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4">
        <v>9</v>
      </c>
      <c r="J6" s="124">
        <v>10</v>
      </c>
      <c r="K6" s="124">
        <v>11</v>
      </c>
      <c r="L6" s="124">
        <v>12</v>
      </c>
      <c r="M6" s="194"/>
      <c r="N6" s="131"/>
      <c r="O6" s="131"/>
      <c r="P6" s="131"/>
    </row>
    <row r="7" spans="1:64" s="115" customFormat="1">
      <c r="A7" s="128">
        <v>15</v>
      </c>
      <c r="B7" s="128">
        <v>15</v>
      </c>
      <c r="C7" s="128">
        <v>15</v>
      </c>
      <c r="D7" s="128">
        <v>15</v>
      </c>
      <c r="E7" s="130">
        <v>15</v>
      </c>
      <c r="F7" s="130">
        <v>15</v>
      </c>
      <c r="G7" s="130">
        <v>15</v>
      </c>
      <c r="H7" s="130">
        <v>15</v>
      </c>
      <c r="I7" s="130">
        <v>15</v>
      </c>
      <c r="J7" s="130">
        <v>15</v>
      </c>
      <c r="K7" s="130">
        <v>15</v>
      </c>
      <c r="L7" s="130">
        <v>15</v>
      </c>
      <c r="M7" s="114">
        <f>SUM(A7:L7)</f>
        <v>180</v>
      </c>
      <c r="N7" s="124" t="s">
        <v>157</v>
      </c>
      <c r="O7" s="124" t="s">
        <v>158</v>
      </c>
      <c r="P7" s="124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2">
        <v>15</v>
      </c>
      <c r="B8" s="133">
        <v>15</v>
      </c>
      <c r="C8" s="133">
        <v>15</v>
      </c>
      <c r="D8" s="133">
        <v>15</v>
      </c>
      <c r="E8" s="133">
        <v>15</v>
      </c>
      <c r="F8" s="132">
        <v>15</v>
      </c>
      <c r="G8" s="132">
        <v>15</v>
      </c>
      <c r="H8" s="132">
        <v>15</v>
      </c>
      <c r="I8" s="132">
        <v>15</v>
      </c>
      <c r="J8" s="132">
        <v>15</v>
      </c>
      <c r="K8" s="132">
        <v>15</v>
      </c>
      <c r="L8" s="132">
        <v>15</v>
      </c>
      <c r="M8" s="134">
        <f t="shared" ref="M8:M10" si="0">SUM(A8:L8)</f>
        <v>180</v>
      </c>
      <c r="N8" s="134" t="s">
        <v>159</v>
      </c>
      <c r="O8" s="134">
        <f>+O10*20%</f>
        <v>12</v>
      </c>
      <c r="P8" s="134">
        <f>+O8*12</f>
        <v>144</v>
      </c>
    </row>
    <row r="9" spans="1:64">
      <c r="A9" s="132">
        <v>15</v>
      </c>
      <c r="B9" s="132">
        <v>15</v>
      </c>
      <c r="C9" s="133">
        <v>15</v>
      </c>
      <c r="D9" s="133">
        <v>15</v>
      </c>
      <c r="E9" s="133">
        <v>15</v>
      </c>
      <c r="F9" s="133">
        <v>15</v>
      </c>
      <c r="G9" s="132">
        <v>15</v>
      </c>
      <c r="H9" s="132">
        <v>15</v>
      </c>
      <c r="I9" s="132">
        <v>15</v>
      </c>
      <c r="J9" s="132">
        <v>15</v>
      </c>
      <c r="K9" s="132">
        <v>15</v>
      </c>
      <c r="L9" s="132">
        <v>15</v>
      </c>
      <c r="M9" s="134">
        <f t="shared" si="0"/>
        <v>180</v>
      </c>
      <c r="N9" s="134" t="s">
        <v>110</v>
      </c>
      <c r="O9" s="134">
        <f>O10*80%</f>
        <v>48</v>
      </c>
      <c r="P9" s="134">
        <f>+O9*12</f>
        <v>576</v>
      </c>
    </row>
    <row r="10" spans="1:64">
      <c r="A10" s="132">
        <v>15</v>
      </c>
      <c r="B10" s="132">
        <v>15</v>
      </c>
      <c r="C10" s="132">
        <v>15</v>
      </c>
      <c r="D10" s="133">
        <v>15</v>
      </c>
      <c r="E10" s="133">
        <v>15</v>
      </c>
      <c r="F10" s="133">
        <v>15</v>
      </c>
      <c r="G10" s="133">
        <v>15</v>
      </c>
      <c r="H10" s="132">
        <v>15</v>
      </c>
      <c r="I10" s="132">
        <v>15</v>
      </c>
      <c r="J10" s="132">
        <v>15</v>
      </c>
      <c r="K10" s="132">
        <v>15</v>
      </c>
      <c r="L10" s="132">
        <v>15</v>
      </c>
      <c r="M10" s="134">
        <f t="shared" si="0"/>
        <v>180</v>
      </c>
      <c r="N10" s="135" t="s">
        <v>109</v>
      </c>
      <c r="O10" s="125">
        <v>60</v>
      </c>
      <c r="P10" s="125">
        <f>SUM(P8:P9)</f>
        <v>720</v>
      </c>
    </row>
    <row r="11" spans="1:64" ht="13.5" customHeight="1">
      <c r="A11" s="135">
        <f t="shared" ref="A11:L11" si="1">SUM(A7:A10)</f>
        <v>60</v>
      </c>
      <c r="B11" s="135">
        <f t="shared" si="1"/>
        <v>60</v>
      </c>
      <c r="C11" s="135">
        <f t="shared" si="1"/>
        <v>60</v>
      </c>
      <c r="D11" s="135">
        <f t="shared" si="1"/>
        <v>60</v>
      </c>
      <c r="E11" s="135">
        <f t="shared" si="1"/>
        <v>60</v>
      </c>
      <c r="F11" s="135">
        <f t="shared" si="1"/>
        <v>60</v>
      </c>
      <c r="G11" s="135">
        <f t="shared" si="1"/>
        <v>60</v>
      </c>
      <c r="H11" s="135">
        <f t="shared" si="1"/>
        <v>60</v>
      </c>
      <c r="I11" s="135">
        <f t="shared" si="1"/>
        <v>60</v>
      </c>
      <c r="J11" s="135">
        <f t="shared" si="1"/>
        <v>60</v>
      </c>
      <c r="K11" s="135">
        <f t="shared" si="1"/>
        <v>60</v>
      </c>
      <c r="L11" s="135">
        <f t="shared" si="1"/>
        <v>60</v>
      </c>
      <c r="M11" s="136">
        <f>SUM(A7:L10)</f>
        <v>720</v>
      </c>
      <c r="N11" s="131"/>
      <c r="O11" s="131"/>
      <c r="P11" s="131"/>
      <c r="Q11" s="23"/>
    </row>
    <row r="12" spans="1:64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23"/>
    </row>
    <row r="13" spans="1:64" ht="26.25" customHeight="1">
      <c r="A13" s="151" t="s">
        <v>160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99" t="s">
        <v>203</v>
      </c>
      <c r="O13" s="199"/>
      <c r="P13" s="197" t="s">
        <v>200</v>
      </c>
      <c r="Q13" s="197"/>
      <c r="R13" s="197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200" t="s">
        <v>163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112">
        <v>149547.76</v>
      </c>
      <c r="O15" s="112">
        <v>53477.599999999999</v>
      </c>
      <c r="P15" s="113">
        <f t="shared" ref="P15" si="2">+N15*$O$8</f>
        <v>1794573.12</v>
      </c>
      <c r="Q15" s="113">
        <f t="shared" ref="Q15" si="3">+O15*$O$9</f>
        <v>2566924.7999999998</v>
      </c>
      <c r="R15" s="113">
        <f t="shared" ref="R15" si="4">+P15+Q15</f>
        <v>4361497.92</v>
      </c>
      <c r="T15" s="129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COSTOS TOTALES REGIONAL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2015-09-03T16:21:38Z</dcterms:modified>
</cp:coreProperties>
</file>