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RESUMEN COSTOS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MENSUALES'!$A$1:$F$26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E94" i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P8" i="7"/>
  <c r="O9" i="7"/>
  <c r="P9" i="7" s="1"/>
  <c r="O8" i="7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P10" i="7"/>
  <c r="E84" i="1"/>
  <c r="E85" i="1"/>
  <c r="D16" i="5" s="1"/>
  <c r="R15" i="7" l="1"/>
  <c r="C25" i="5"/>
  <c r="E25" i="5" s="1"/>
  <c r="E7" i="11" l="1"/>
  <c r="I7" i="11" s="1"/>
  <c r="E28" i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<sst xmlns="http://schemas.openxmlformats.org/spreadsheetml/2006/main" count="305" uniqueCount="212">
  <si>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</si>
  <si>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</si>
  <si>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</si>
  <si>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</si>
  <si>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</si>
  <si>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</si>
  <si>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</si>
  <si>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</si>
  <si>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</si>
  <si>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</si>
  <si>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</si>
  <si>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</si>
  <si>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</si>
  <si>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</si>
  <si>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</si>
  <si>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</si>
  <si>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</si>
  <si>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</si>
  <si>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</si>
  <si>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</si>
  <si>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</si>
  <si>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</si>
  <si>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</si>
  <si>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</si>
  <si>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</si>
  <si>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</si>
  <si>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</si>
  <si>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</si>
  <si>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</si>
  <si>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</si>
  <si>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</si>
  <si>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</si>
  <si>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</si>
  <si>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</si>
  <si>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</si>
  <si>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</si>
  <si>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</si>
  <si>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</si>
  <si>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</si>
  <si>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</si>
  <si>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</si>
  <si>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</si>
  <si>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</si>
  <si>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</si>
  <si>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</si>
  <si>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</si>
  <si>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</si>
  <si>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</si>
  <si>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</si>
  <si>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</si>
  <si>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</si>
  <si>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</si>
  <si>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</si>
  <si>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</si>
  <si>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</si>
  <si>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</si>
  <si>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</si>
  <si>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</si>
  <si>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</si>
  <si>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</si>
  <si>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</si>
  <si>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</si>
  <si>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</si>
  <si>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</si>
  <si>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</si>
  <si>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</si>
  <si>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</si>
  <si>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</si>
  <si>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</si>
  <si>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</si>
  <si>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</si>
  <si>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</si>
  <si>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</si>
  <si>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</si>
  <si>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</si>
  <si>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</si>
  <si>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</si>
  <si>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</si>
  <si>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</si>
  <si>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</si>
  <si>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</si>
  <si>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</si>
  <si>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</si>
  <si>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</si>
  <si>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</si>
  <si>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</si>
  <si>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</si>
  <si>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</si>
  <si>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</si>
  <si>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</si>
  <si>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</si>
  <si>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</si>
  <si>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</si>
  <si>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</si>
  <si>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</si>
  <si>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</si>
  <si>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</si>
  <si>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</si>
  <si>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</si>
  <si>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</si>
  <si>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</si>
  <si>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</si>
  <si>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</si>
  <si>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</si>
  <si>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</si>
  <si>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</si>
  <si>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</si>
  <si>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</si>
  <si>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</si>
  <si>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</si>
  <si>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</si>
  <si>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</si>
  <si>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</si>
  <si>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</si>
  <si>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</si>
  <si>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</si>
  <si>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</si>
  <si>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</si>
  <si>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</si>
  <si>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</si>
  <si>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</si>
  <si>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</si>
  <si>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</si>
  <si>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</si>
  <si>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</si>
  <si>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</si>
  <si>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</si>
  <si>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</si>
  <si>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</si>
  <si>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</si>
  <si>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</si>
  <si>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</si>
  <si>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</si>
  <si>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</si>
  <si>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</si>
  <si>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</si>
  <si>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</si>
  <si>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</si>
  <si>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</si>
  <si>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</si>
  <si>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</si>
  <si>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</si>
  <si>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</si>
  <si>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</si>
  <si>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</si>
  <si>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</si>
  <si>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</si>
  <si>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</si>
  <si>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</si>
  <si>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</si>
  <si>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</si>
  <si>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</si>
  <si>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</si>
  <si>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</si>
  <si>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</si>
  <si>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</si>
  <si>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</si>
  <si>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</si>
  <si>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</si>
  <si>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</si>
  <si>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</si>
  <si>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</si>
  <si>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</si>
  <si>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VAUPÉS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</si>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</sst>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&quot;$&quot;\ #,##0"/>
    <numFmt numFmtId="169" formatCode="&quot;$&quot;\ #,##0.00"/>
    <numFmt numFmtId="170" formatCode="[$$-240A]\ #,##0"/>
    <numFmt numFmtId="171" formatCode="&quot;Costo busqueda activa niños desnutridos $&quot;\ 0\ &quot;anual&quot;"/>
    <numFmt numFmtId="172" formatCode="_(&quot;$&quot;\ * #,##0_);_(&quot;$&quot;\ * \(#,##0\);_(&quot;$&quot;\ * &quot;-&quot;??_);_(@_)"/>
    <numFmt numFmtId="173" formatCode="_(&quot;$&quot;\ * #,##0.0_);_(&quot;$&quot;\ * \(#,##0.0\);_(&quot;$&quot;\ * &quot;-&quot;??_);_(@_)"/>
    <numFmt numFmtId="174" formatCode="[$$-240A]\ #,##0.00"/>
    <numFmt numFmtId="175" formatCode="_ * #,##0.00_ ;_ * \-#,##0.00_ ;_ * &quot;-&quot;??_ ;_ @_ "/>
    <numFmt numFmtId="176" formatCode="&quot;$&quot;\ #,##0.0_);\(&quot;$&quot;\ #,##0.0\)"/>
  </numFmts>
  <fonts count="22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2" fillId="0" borderId="0"/>
    <xf numFmtId="0" fontId="4" fillId="0" borderId="0"/>
  </cellStyleXfs>
  <cellXfs count="202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5" fontId="10" fillId="2" borderId="1" xfId="0" applyNumberFormat="1" applyFont="1" applyFill="1" applyBorder="1" applyAlignment="1">
      <alignment horizontal="right" vertical="center" wrapText="1"/>
    </xf>
    <xf numFmtId="166" fontId="8" fillId="0" borderId="1" xfId="0" applyNumberFormat="1" applyFont="1" applyBorder="1"/>
    <xf numFmtId="165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2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6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6" fontId="8" fillId="0" borderId="1" xfId="1" applyNumberFormat="1" applyFont="1" applyFill="1" applyBorder="1"/>
    <xf numFmtId="166" fontId="8" fillId="0" borderId="1" xfId="1" applyNumberFormat="1" applyFont="1" applyBorder="1"/>
    <xf numFmtId="166" fontId="7" fillId="4" borderId="1" xfId="1" applyNumberFormat="1" applyFont="1" applyFill="1" applyBorder="1"/>
    <xf numFmtId="172" fontId="7" fillId="2" borderId="0" xfId="1" applyNumberFormat="1" applyFont="1" applyFill="1" applyBorder="1"/>
    <xf numFmtId="172" fontId="8" fillId="2" borderId="0" xfId="1" applyNumberFormat="1" applyFont="1" applyFill="1" applyBorder="1"/>
    <xf numFmtId="166" fontId="7" fillId="5" borderId="1" xfId="1" applyNumberFormat="1" applyFont="1" applyFill="1" applyBorder="1"/>
    <xf numFmtId="166" fontId="8" fillId="0" borderId="0" xfId="0" applyNumberFormat="1" applyFont="1"/>
    <xf numFmtId="173" fontId="7" fillId="2" borderId="0" xfId="1" applyNumberFormat="1" applyFont="1" applyFill="1" applyBorder="1"/>
    <xf numFmtId="172" fontId="7" fillId="2" borderId="0" xfId="1" applyNumberFormat="1" applyFont="1" applyFill="1" applyBorder="1" applyAlignment="1"/>
    <xf numFmtId="166" fontId="9" fillId="8" borderId="1" xfId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2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0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8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2" fontId="9" fillId="3" borderId="1" xfId="1" applyNumberFormat="1" applyFont="1" applyFill="1" applyBorder="1" applyAlignment="1">
      <alignment vertical="center"/>
    </xf>
    <xf numFmtId="172" fontId="10" fillId="0" borderId="0" xfId="0" applyNumberFormat="1" applyFont="1"/>
    <xf numFmtId="170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2" fontId="13" fillId="4" borderId="0" xfId="0" applyNumberFormat="1" applyFont="1" applyFill="1" applyBorder="1" applyAlignment="1"/>
    <xf numFmtId="0" fontId="10" fillId="2" borderId="0" xfId="0" applyFont="1" applyFill="1"/>
    <xf numFmtId="170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8" fontId="10" fillId="0" borderId="1" xfId="0" applyNumberFormat="1" applyFont="1" applyBorder="1"/>
    <xf numFmtId="170" fontId="10" fillId="0" borderId="0" xfId="0" applyNumberFormat="1" applyFont="1"/>
    <xf numFmtId="172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2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8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2" fontId="10" fillId="2" borderId="1" xfId="0" applyNumberFormat="1" applyFont="1" applyFill="1" applyBorder="1"/>
    <xf numFmtId="166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2" fontId="13" fillId="4" borderId="0" xfId="0" applyNumberFormat="1" applyFont="1" applyFill="1"/>
    <xf numFmtId="172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4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4" fontId="7" fillId="0" borderId="1" xfId="0" applyNumberFormat="1" applyFont="1" applyBorder="1" applyAlignment="1">
      <alignment horizontal="right"/>
    </xf>
    <xf numFmtId="174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4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8" fontId="10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6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5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4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2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/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69" fontId="7" fillId="4" borderId="5" xfId="0" applyNumberFormat="1" applyFont="1" applyFill="1" applyBorder="1" applyAlignment="1">
      <alignment horizontal="center" vertical="top" wrapText="1"/>
    </xf>
    <xf numFmtId="169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1" fontId="8" fillId="0" borderId="5" xfId="0" applyNumberFormat="1" applyFont="1" applyBorder="1" applyAlignment="1">
      <alignment horizontal="left" vertical="top" wrapText="1"/>
    </xf>
    <xf numFmtId="171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7"/>
  <sheetViews>
    <sheetView tabSelected="1" zoomScaleNormal="100" workbookViewId="0">
      <selection activeCell="E17" sqref="E17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4" ht="32.25" customHeight="1">
      <c r="A1" s="148" t="s">
        <v>196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>
      <c r="A2" s="3"/>
      <c r="B2" s="3"/>
      <c r="C2" s="3"/>
      <c r="D2" s="3"/>
      <c r="E2" s="3"/>
      <c r="F2" s="4"/>
    </row>
    <row r="3" spans="1:14">
      <c r="A3" s="147" t="s">
        <v>197</v>
      </c>
      <c r="B3" s="147"/>
      <c r="C3" s="5">
        <v>11</v>
      </c>
      <c r="D3" s="6"/>
      <c r="E3" s="6"/>
      <c r="F3" s="6"/>
    </row>
    <row r="4" spans="1:14">
      <c r="A4" s="152" t="s">
        <v>182</v>
      </c>
      <c r="B4" s="152" t="s">
        <v>160</v>
      </c>
      <c r="C4" s="151" t="s">
        <v>186</v>
      </c>
      <c r="D4" s="151"/>
      <c r="E4" s="151"/>
      <c r="F4" s="151"/>
      <c r="G4" s="150" t="s">
        <v>211</v>
      </c>
      <c r="H4" s="150"/>
      <c r="I4" s="150"/>
      <c r="J4" s="150"/>
      <c r="L4" s="7" t="s">
        <v>189</v>
      </c>
      <c r="M4" s="153" t="s">
        <v>187</v>
      </c>
      <c r="N4" s="154"/>
    </row>
    <row r="5" spans="1:14">
      <c r="A5" s="152"/>
      <c r="B5" s="152"/>
      <c r="C5" s="151"/>
      <c r="D5" s="151"/>
      <c r="E5" s="151"/>
      <c r="F5" s="151"/>
      <c r="G5" s="150"/>
      <c r="H5" s="150"/>
      <c r="I5" s="150"/>
      <c r="J5" s="150"/>
      <c r="L5" s="149" t="s">
        <v>210</v>
      </c>
      <c r="M5" s="145" t="s">
        <v>184</v>
      </c>
      <c r="N5" s="146"/>
    </row>
    <row r="6" spans="1:14" ht="25.5">
      <c r="A6" s="152"/>
      <c r="B6" s="152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9"/>
      <c r="M6" s="14" t="s">
        <v>185</v>
      </c>
      <c r="N6" s="14" t="s">
        <v>188</v>
      </c>
    </row>
    <row r="7" spans="1:14">
      <c r="A7" s="15">
        <v>13</v>
      </c>
      <c r="B7" s="16" t="s">
        <v>163</v>
      </c>
      <c r="C7" s="17">
        <f>+'RESUMEN COSTOS MENSUALES'!$D$7</f>
        <v>2140698</v>
      </c>
      <c r="D7" s="18">
        <f>+'RESUMEN COSTOS MENSUALES'!$D$21</f>
        <v>30560716</v>
      </c>
      <c r="E7" s="19">
        <f>+'RESUMEN COSTOS MENSUALES'!E25</f>
        <v>6816243.3600000003</v>
      </c>
      <c r="F7" s="19">
        <f t="shared" ref="F7" si="0">+D7+E7</f>
        <v>37376959.359999999</v>
      </c>
      <c r="G7" s="122">
        <f>+C7</f>
        <v>2140698</v>
      </c>
      <c r="H7" s="122">
        <f t="shared" ref="H7" si="1">+D7*$C$3</f>
        <v>336167876</v>
      </c>
      <c r="I7" s="122">
        <f t="shared" ref="I7" si="2">+E7*$C$3</f>
        <v>74978676.960000008</v>
      </c>
      <c r="J7" s="122">
        <f t="shared" ref="J7" si="3">+G7+H7+I7</f>
        <v>413287250.96000004</v>
      </c>
      <c r="K7" s="21"/>
      <c r="L7" s="22">
        <f t="shared" ref="L7" si="4">ROUND(D7/15/30,)</f>
        <v>67913</v>
      </c>
      <c r="M7" s="20">
        <f>+'FASE II'!N15</f>
        <v>203062.44</v>
      </c>
      <c r="N7" s="20">
        <f>+'FASE II'!O15</f>
        <v>91239.46</v>
      </c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H22" sqref="H22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9" t="s">
        <v>208</v>
      </c>
      <c r="B1" s="160"/>
      <c r="C1" s="160"/>
      <c r="D1" s="160"/>
      <c r="E1" s="160"/>
      <c r="F1" s="160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50" t="s">
        <v>17</v>
      </c>
      <c r="B5" s="161" t="s">
        <v>165</v>
      </c>
      <c r="C5" s="162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50"/>
      <c r="B6" s="163" t="s">
        <v>118</v>
      </c>
      <c r="C6" s="164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50"/>
      <c r="B7" s="163" t="s">
        <v>120</v>
      </c>
      <c r="C7" s="164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50" t="s">
        <v>209</v>
      </c>
      <c r="B9" s="165" t="s">
        <v>165</v>
      </c>
      <c r="C9" s="166"/>
      <c r="D9" s="25" t="s">
        <v>18</v>
      </c>
      <c r="G9" s="4"/>
      <c r="H9" s="4"/>
      <c r="I9" s="4"/>
      <c r="J9" s="4"/>
      <c r="K9" s="4"/>
      <c r="L9" s="4"/>
    </row>
    <row r="10" spans="1:18">
      <c r="A10" s="150"/>
      <c r="B10" s="155" t="s">
        <v>116</v>
      </c>
      <c r="C10" s="155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50"/>
      <c r="B11" s="155" t="s">
        <v>117</v>
      </c>
      <c r="C11" s="155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50"/>
      <c r="B12" s="155" t="s">
        <v>128</v>
      </c>
      <c r="C12" s="155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50"/>
      <c r="B13" s="155" t="s">
        <v>168</v>
      </c>
      <c r="C13" s="155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50"/>
      <c r="B14" s="155" t="s">
        <v>169</v>
      </c>
      <c r="C14" s="155"/>
      <c r="D14" s="31">
        <f>+'FASE I - DETALLADO'!E62</f>
        <v>435568</v>
      </c>
      <c r="G14" s="24"/>
      <c r="H14" s="24"/>
      <c r="I14" s="24"/>
      <c r="J14" s="24"/>
      <c r="K14" s="24"/>
      <c r="L14" s="24"/>
    </row>
    <row r="15" spans="1:18">
      <c r="A15" s="150"/>
      <c r="B15" s="156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50"/>
      <c r="B16" s="156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50"/>
      <c r="B17" s="156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50"/>
      <c r="B18" s="167" t="s">
        <v>36</v>
      </c>
      <c r="C18" s="168"/>
      <c r="D18" s="35">
        <f>SUM(D10:D17)</f>
        <v>27985716</v>
      </c>
      <c r="G18" s="36"/>
      <c r="H18" s="36"/>
      <c r="I18" s="36"/>
      <c r="J18" s="36"/>
      <c r="K18" s="36"/>
      <c r="L18" s="24"/>
    </row>
    <row r="19" spans="1:12">
      <c r="A19" s="150"/>
      <c r="B19" s="169"/>
      <c r="C19" s="170"/>
      <c r="D19" s="34"/>
      <c r="G19" s="37"/>
      <c r="H19" s="37"/>
      <c r="I19" s="37"/>
      <c r="J19" s="37"/>
      <c r="K19" s="37"/>
      <c r="L19" s="24"/>
    </row>
    <row r="20" spans="1:12">
      <c r="A20" s="150"/>
      <c r="B20" s="171" t="s">
        <v>129</v>
      </c>
      <c r="C20" s="172"/>
      <c r="D20" s="34">
        <f>+'FASE I - DETALLADO'!E95</f>
        <v>2575000</v>
      </c>
      <c r="G20" s="37"/>
      <c r="H20" s="37"/>
      <c r="I20" s="37"/>
      <c r="J20" s="37"/>
      <c r="K20" s="37"/>
      <c r="L20" s="24"/>
    </row>
    <row r="21" spans="1:12">
      <c r="A21" s="150"/>
      <c r="B21" s="173" t="s">
        <v>119</v>
      </c>
      <c r="C21" s="174"/>
      <c r="D21" s="38">
        <f t="shared" ref="D21" si="0">SUM(D18:D20)</f>
        <v>30560716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50" t="s">
        <v>184</v>
      </c>
      <c r="B23" s="157" t="s">
        <v>160</v>
      </c>
      <c r="C23" s="150" t="s">
        <v>164</v>
      </c>
      <c r="D23" s="150"/>
      <c r="E23" s="150"/>
    </row>
    <row r="24" spans="1:12">
      <c r="A24" s="150"/>
      <c r="B24" s="158"/>
      <c r="C24" s="42" t="s">
        <v>159</v>
      </c>
      <c r="D24" s="42" t="s">
        <v>110</v>
      </c>
      <c r="E24" s="42" t="s">
        <v>109</v>
      </c>
    </row>
    <row r="25" spans="1:12">
      <c r="A25" s="150"/>
      <c r="B25" s="16" t="s">
        <v>163</v>
      </c>
      <c r="C25" s="43">
        <f>+'FASE II'!P15</f>
        <v>2436749.2800000003</v>
      </c>
      <c r="D25" s="43">
        <f>+'FASE II'!Q15</f>
        <v>4379494.08</v>
      </c>
      <c r="E25" s="43">
        <f t="shared" ref="E25" si="1">+C25+D25</f>
        <v>6816243.3600000003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6" t="s">
        <v>206</v>
      </c>
      <c r="B1" s="176"/>
      <c r="C1" s="176"/>
      <c r="D1" s="176"/>
      <c r="E1" s="176"/>
    </row>
    <row r="2" spans="1:5">
      <c r="A2" s="44"/>
    </row>
    <row r="3" spans="1:5">
      <c r="A3" s="46" t="s">
        <v>60</v>
      </c>
      <c r="B3" s="177">
        <v>2016</v>
      </c>
      <c r="C3" s="178"/>
      <c r="D3" s="178"/>
      <c r="E3" s="179"/>
    </row>
    <row r="4" spans="1:5" ht="12.75" customHeight="1">
      <c r="A4" s="47"/>
      <c r="B4" s="180" t="s">
        <v>155</v>
      </c>
      <c r="C4" s="181"/>
      <c r="D4" s="182"/>
      <c r="E4" s="138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2" t="s">
        <v>191</v>
      </c>
      <c r="C8" s="152" t="s">
        <v>207</v>
      </c>
      <c r="D8" s="152" t="s">
        <v>107</v>
      </c>
      <c r="E8" s="152" t="s">
        <v>108</v>
      </c>
    </row>
    <row r="9" spans="1:5" ht="21" customHeight="1">
      <c r="A9" s="53" t="s">
        <v>1</v>
      </c>
      <c r="B9" s="152"/>
      <c r="C9" s="152"/>
      <c r="D9" s="152"/>
      <c r="E9" s="152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0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0">
        <v>702892</v>
      </c>
      <c r="C25" s="55">
        <f>+ROUND(B25+(B25*$E$4),0)</f>
        <v>723979</v>
      </c>
      <c r="D25" s="56">
        <v>1</v>
      </c>
      <c r="E25" s="140">
        <f>ROUND(C25*D25,0)</f>
        <v>723979</v>
      </c>
    </row>
    <row r="26" spans="1:5" ht="26.25" customHeight="1">
      <c r="A26" s="64" t="s">
        <v>123</v>
      </c>
      <c r="B26" s="140">
        <v>231828</v>
      </c>
      <c r="C26" s="55">
        <f t="shared" ref="C26:C37" si="2">+ROUND(B26+(B26*$E$4),0)</f>
        <v>238783</v>
      </c>
      <c r="D26" s="56">
        <v>1</v>
      </c>
      <c r="E26" s="140">
        <f t="shared" ref="E26:E38" si="3">ROUND(C26*D26,0)</f>
        <v>238783</v>
      </c>
    </row>
    <row r="27" spans="1:5">
      <c r="A27" s="54" t="s">
        <v>131</v>
      </c>
      <c r="B27" s="140">
        <v>590265</v>
      </c>
      <c r="C27" s="55">
        <f t="shared" si="2"/>
        <v>607973</v>
      </c>
      <c r="D27" s="65">
        <v>1</v>
      </c>
      <c r="E27" s="140">
        <f t="shared" si="3"/>
        <v>607973</v>
      </c>
    </row>
    <row r="28" spans="1:5" ht="38.25">
      <c r="A28" s="64" t="s">
        <v>124</v>
      </c>
      <c r="B28" s="140">
        <v>107597</v>
      </c>
      <c r="C28" s="55">
        <f t="shared" si="2"/>
        <v>110825</v>
      </c>
      <c r="D28" s="56">
        <v>1</v>
      </c>
      <c r="E28" s="140">
        <f t="shared" si="3"/>
        <v>110825</v>
      </c>
    </row>
    <row r="29" spans="1:5" ht="38.25">
      <c r="A29" s="64" t="s">
        <v>125</v>
      </c>
      <c r="B29" s="140">
        <v>248442</v>
      </c>
      <c r="C29" s="55">
        <f t="shared" si="2"/>
        <v>255895</v>
      </c>
      <c r="D29" s="56">
        <v>1</v>
      </c>
      <c r="E29" s="140">
        <f t="shared" si="3"/>
        <v>255895</v>
      </c>
    </row>
    <row r="30" spans="1:5">
      <c r="A30" s="54" t="s">
        <v>51</v>
      </c>
      <c r="B30" s="140">
        <v>240924</v>
      </c>
      <c r="C30" s="55">
        <f t="shared" si="2"/>
        <v>248152</v>
      </c>
      <c r="D30" s="56">
        <v>1</v>
      </c>
      <c r="E30" s="140">
        <f t="shared" si="3"/>
        <v>248152</v>
      </c>
    </row>
    <row r="31" spans="1:5">
      <c r="A31" s="54" t="s">
        <v>132</v>
      </c>
      <c r="B31" s="140">
        <v>746866</v>
      </c>
      <c r="C31" s="55">
        <f t="shared" si="2"/>
        <v>769272</v>
      </c>
      <c r="D31" s="56">
        <v>1</v>
      </c>
      <c r="E31" s="140">
        <f t="shared" si="3"/>
        <v>769272</v>
      </c>
    </row>
    <row r="32" spans="1:5">
      <c r="A32" s="54" t="s">
        <v>52</v>
      </c>
      <c r="B32" s="140">
        <v>60231</v>
      </c>
      <c r="C32" s="55">
        <f t="shared" si="2"/>
        <v>62038</v>
      </c>
      <c r="D32" s="56">
        <v>1</v>
      </c>
      <c r="E32" s="140">
        <f t="shared" si="3"/>
        <v>62038</v>
      </c>
    </row>
    <row r="33" spans="1:5">
      <c r="A33" s="54" t="s">
        <v>53</v>
      </c>
      <c r="B33" s="140">
        <v>361387</v>
      </c>
      <c r="C33" s="55">
        <f t="shared" si="2"/>
        <v>372229</v>
      </c>
      <c r="D33" s="56">
        <v>1</v>
      </c>
      <c r="E33" s="140">
        <f t="shared" si="3"/>
        <v>372229</v>
      </c>
    </row>
    <row r="34" spans="1:5">
      <c r="A34" s="54" t="s">
        <v>54</v>
      </c>
      <c r="B34" s="140">
        <v>119258</v>
      </c>
      <c r="C34" s="55">
        <f t="shared" si="2"/>
        <v>122836</v>
      </c>
      <c r="D34" s="56">
        <v>2</v>
      </c>
      <c r="E34" s="140">
        <f t="shared" si="3"/>
        <v>245672</v>
      </c>
    </row>
    <row r="35" spans="1:5">
      <c r="A35" s="54" t="s">
        <v>55</v>
      </c>
      <c r="B35" s="140">
        <v>1927396</v>
      </c>
      <c r="C35" s="55">
        <f t="shared" si="2"/>
        <v>1985218</v>
      </c>
      <c r="D35" s="56">
        <v>1</v>
      </c>
      <c r="E35" s="140">
        <f t="shared" si="3"/>
        <v>1985218</v>
      </c>
    </row>
    <row r="36" spans="1:5">
      <c r="A36" s="54" t="s">
        <v>56</v>
      </c>
      <c r="B36" s="140">
        <v>144555</v>
      </c>
      <c r="C36" s="55">
        <f t="shared" si="2"/>
        <v>148892</v>
      </c>
      <c r="D36" s="56">
        <v>1</v>
      </c>
      <c r="E36" s="140">
        <f t="shared" si="3"/>
        <v>148892</v>
      </c>
    </row>
    <row r="37" spans="1:5">
      <c r="A37" s="54" t="s">
        <v>57</v>
      </c>
      <c r="B37" s="140">
        <v>481849</v>
      </c>
      <c r="C37" s="55">
        <f t="shared" si="2"/>
        <v>496304</v>
      </c>
      <c r="D37" s="56">
        <v>1</v>
      </c>
      <c r="E37" s="140">
        <f t="shared" si="3"/>
        <v>496304</v>
      </c>
    </row>
    <row r="38" spans="1:5">
      <c r="A38" s="54" t="s">
        <v>58</v>
      </c>
      <c r="B38" s="140">
        <v>207195</v>
      </c>
      <c r="C38" s="55"/>
      <c r="D38" s="56">
        <v>1</v>
      </c>
      <c r="E38" s="140">
        <f t="shared" si="3"/>
        <v>0</v>
      </c>
    </row>
    <row r="39" spans="1:5" ht="13.5">
      <c r="A39" s="66"/>
      <c r="B39" s="60" t="s">
        <v>109</v>
      </c>
      <c r="C39" s="120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8" t="s">
        <v>191</v>
      </c>
      <c r="C41" s="125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0"/>
      <c r="D45" s="61"/>
      <c r="E45" s="62">
        <f>SUM(E42:E44)</f>
        <v>397031</v>
      </c>
    </row>
    <row r="47" spans="1:5" ht="32.25" customHeight="1">
      <c r="A47" s="53" t="s">
        <v>3</v>
      </c>
      <c r="B47" s="118" t="s">
        <v>191</v>
      </c>
      <c r="C47" s="125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1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2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2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2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2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2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1">
        <v>1</v>
      </c>
      <c r="E54" s="57">
        <f t="shared" si="7"/>
        <v>372229</v>
      </c>
    </row>
    <row r="55" spans="1:5">
      <c r="B55" s="60" t="s">
        <v>109</v>
      </c>
      <c r="C55" s="120"/>
      <c r="D55" s="61"/>
      <c r="E55" s="69">
        <f>SUM(E48:E54)</f>
        <v>2881431</v>
      </c>
    </row>
    <row r="57" spans="1:5" ht="32.25" customHeight="1">
      <c r="A57" s="53" t="s">
        <v>135</v>
      </c>
      <c r="B57" s="118" t="s">
        <v>191</v>
      </c>
      <c r="C57" s="125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0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5" t="s">
        <v>166</v>
      </c>
      <c r="B73" s="175"/>
      <c r="C73" s="175"/>
      <c r="D73" s="175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H87" sqref="H87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6" t="s">
        <v>206</v>
      </c>
      <c r="B1" s="176"/>
      <c r="C1" s="176"/>
      <c r="D1" s="176"/>
      <c r="E1" s="176"/>
    </row>
    <row r="2" spans="1:5">
      <c r="A2" s="44"/>
    </row>
    <row r="3" spans="1:5">
      <c r="A3" s="47"/>
      <c r="B3" s="185">
        <v>2016</v>
      </c>
      <c r="C3" s="186"/>
      <c r="D3" s="186"/>
      <c r="E3" s="187"/>
    </row>
    <row r="4" spans="1:5" ht="12.75" customHeight="1">
      <c r="A4" s="47"/>
      <c r="B4" s="180" t="s">
        <v>155</v>
      </c>
      <c r="C4" s="181"/>
      <c r="D4" s="182"/>
      <c r="E4" s="138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3" t="s">
        <v>40</v>
      </c>
    </row>
    <row r="9" spans="1:5">
      <c r="A9" s="184"/>
    </row>
    <row r="10" spans="1:5" ht="36.75" customHeight="1">
      <c r="A10" s="53" t="s">
        <v>127</v>
      </c>
      <c r="B10" s="118" t="s">
        <v>191</v>
      </c>
      <c r="C10" s="125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0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8" t="s">
        <v>191</v>
      </c>
      <c r="C24" s="125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0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8" t="s">
        <v>191</v>
      </c>
      <c r="C30" s="125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0"/>
      <c r="D47" s="61"/>
      <c r="E47" s="69">
        <f>SUM(E31:E46)</f>
        <v>122045</v>
      </c>
    </row>
    <row r="49" spans="1:6" ht="27" customHeight="1">
      <c r="A49" s="53" t="s">
        <v>171</v>
      </c>
      <c r="B49" s="118" t="s">
        <v>191</v>
      </c>
      <c r="C49" s="125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1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8" t="s">
        <v>191</v>
      </c>
      <c r="C59" s="125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144" t="s">
        <v>5</v>
      </c>
      <c r="B61" s="55">
        <v>1088007</v>
      </c>
      <c r="C61" s="55">
        <f>+ROUND(B61+(B61*$E$4),0)</f>
        <v>1120647</v>
      </c>
      <c r="D61" s="143">
        <v>0</v>
      </c>
      <c r="E61" s="76">
        <f>ROUND(C61*D61,0)</f>
        <v>0</v>
      </c>
      <c r="F61" s="117"/>
    </row>
    <row r="62" spans="1:6">
      <c r="A62" s="82"/>
      <c r="B62" s="80" t="s">
        <v>109</v>
      </c>
      <c r="C62" s="120"/>
      <c r="D62" s="61"/>
      <c r="E62" s="69">
        <f>SUM(E60:E61)</f>
        <v>435568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8" t="s">
        <v>191</v>
      </c>
      <c r="C65" s="125" t="s">
        <v>207</v>
      </c>
      <c r="D65" s="52" t="s">
        <v>107</v>
      </c>
      <c r="E65" s="52" t="s">
        <v>108</v>
      </c>
    </row>
    <row r="66" spans="1:5">
      <c r="A66" s="139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1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8" t="s">
        <v>191</v>
      </c>
      <c r="C75" s="125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1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8" t="s">
        <v>191</v>
      </c>
      <c r="C87" s="125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1"/>
      <c r="D91" s="81"/>
      <c r="E91" s="90">
        <f>SUM(E88:E90)</f>
        <v>328051</v>
      </c>
    </row>
    <row r="93" spans="1:5" ht="25.5">
      <c r="A93" s="53" t="s">
        <v>149</v>
      </c>
      <c r="B93" s="118" t="s">
        <v>191</v>
      </c>
      <c r="C93" s="125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v>2575000</v>
      </c>
      <c r="D94" s="92">
        <v>1</v>
      </c>
      <c r="E94" s="76">
        <f>ROUND(C94*D94,0)</f>
        <v>2575000</v>
      </c>
    </row>
    <row r="95" spans="1:5">
      <c r="A95" s="72"/>
      <c r="B95" s="80" t="s">
        <v>109</v>
      </c>
      <c r="C95" s="121"/>
      <c r="D95" s="81"/>
      <c r="E95" s="93">
        <f>SUM(E94)</f>
        <v>2575000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30560716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K29" sqref="K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3" t="s">
        <v>205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97"/>
      <c r="M1" s="97"/>
      <c r="N1" s="97"/>
      <c r="O1" s="97"/>
      <c r="P1" s="97"/>
    </row>
    <row r="6" spans="1:16" ht="15.75">
      <c r="A6" s="188">
        <v>2016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8" spans="1:16">
      <c r="A8" s="7" t="s">
        <v>192</v>
      </c>
      <c r="B8" s="137">
        <v>0.03</v>
      </c>
    </row>
    <row r="9" spans="1:16" ht="12.75" customHeight="1">
      <c r="A9" s="98" t="s">
        <v>27</v>
      </c>
      <c r="B9" s="189" t="s">
        <v>151</v>
      </c>
      <c r="C9" s="189"/>
      <c r="D9" s="189"/>
      <c r="E9" s="194" t="s">
        <v>194</v>
      </c>
      <c r="F9" s="196" t="s">
        <v>204</v>
      </c>
      <c r="G9" s="150" t="s">
        <v>29</v>
      </c>
      <c r="H9" s="150"/>
      <c r="I9" s="190" t="s">
        <v>31</v>
      </c>
      <c r="J9" s="191"/>
      <c r="K9" s="192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5"/>
      <c r="F10" s="197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6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6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6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6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O25" sqref="O25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3" t="s">
        <v>201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97"/>
      <c r="T1" s="97"/>
      <c r="U1" s="97"/>
    </row>
    <row r="3" spans="1:64">
      <c r="A3" s="2" t="s">
        <v>156</v>
      </c>
      <c r="B3" s="5"/>
    </row>
    <row r="5" spans="1:64">
      <c r="A5" s="161" t="s">
        <v>35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162"/>
      <c r="M5" s="194" t="s">
        <v>109</v>
      </c>
      <c r="N5" s="130"/>
      <c r="O5" s="130"/>
      <c r="P5" s="130"/>
    </row>
    <row r="6" spans="1:64">
      <c r="A6" s="123">
        <v>1</v>
      </c>
      <c r="B6" s="123">
        <v>2</v>
      </c>
      <c r="C6" s="123">
        <v>3</v>
      </c>
      <c r="D6" s="123">
        <v>4</v>
      </c>
      <c r="E6" s="123">
        <v>5</v>
      </c>
      <c r="F6" s="123">
        <v>6</v>
      </c>
      <c r="G6" s="123">
        <v>7</v>
      </c>
      <c r="H6" s="123">
        <v>8</v>
      </c>
      <c r="I6" s="123">
        <v>9</v>
      </c>
      <c r="J6" s="123">
        <v>10</v>
      </c>
      <c r="K6" s="123">
        <v>11</v>
      </c>
      <c r="L6" s="123">
        <v>12</v>
      </c>
      <c r="M6" s="195"/>
      <c r="N6" s="130"/>
      <c r="O6" s="130"/>
      <c r="P6" s="130"/>
    </row>
    <row r="7" spans="1:64" s="115" customFormat="1">
      <c r="A7" s="127">
        <v>15</v>
      </c>
      <c r="B7" s="127">
        <v>15</v>
      </c>
      <c r="C7" s="127">
        <v>15</v>
      </c>
      <c r="D7" s="127">
        <v>15</v>
      </c>
      <c r="E7" s="129">
        <v>15</v>
      </c>
      <c r="F7" s="129">
        <v>15</v>
      </c>
      <c r="G7" s="129">
        <v>15</v>
      </c>
      <c r="H7" s="129">
        <v>15</v>
      </c>
      <c r="I7" s="129">
        <v>15</v>
      </c>
      <c r="J7" s="129">
        <v>15</v>
      </c>
      <c r="K7" s="129">
        <v>15</v>
      </c>
      <c r="L7" s="129">
        <v>15</v>
      </c>
      <c r="M7" s="114">
        <f>SUM(A7:L7)</f>
        <v>180</v>
      </c>
      <c r="N7" s="123" t="s">
        <v>157</v>
      </c>
      <c r="O7" s="123" t="s">
        <v>158</v>
      </c>
      <c r="P7" s="123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1">
        <v>15</v>
      </c>
      <c r="B8" s="132">
        <v>15</v>
      </c>
      <c r="C8" s="132">
        <v>15</v>
      </c>
      <c r="D8" s="132">
        <v>15</v>
      </c>
      <c r="E8" s="132">
        <v>15</v>
      </c>
      <c r="F8" s="131">
        <v>15</v>
      </c>
      <c r="G8" s="131">
        <v>15</v>
      </c>
      <c r="H8" s="131">
        <v>15</v>
      </c>
      <c r="I8" s="131">
        <v>15</v>
      </c>
      <c r="J8" s="131">
        <v>15</v>
      </c>
      <c r="K8" s="131">
        <v>15</v>
      </c>
      <c r="L8" s="131">
        <v>15</v>
      </c>
      <c r="M8" s="133">
        <f t="shared" ref="M8:M10" si="0">SUM(A8:L8)</f>
        <v>180</v>
      </c>
      <c r="N8" s="133" t="s">
        <v>159</v>
      </c>
      <c r="O8" s="133">
        <f>+O10*20%</f>
        <v>12</v>
      </c>
      <c r="P8" s="133">
        <f>+O8*12</f>
        <v>144</v>
      </c>
    </row>
    <row r="9" spans="1:64">
      <c r="A9" s="131">
        <v>15</v>
      </c>
      <c r="B9" s="131">
        <v>15</v>
      </c>
      <c r="C9" s="132">
        <v>15</v>
      </c>
      <c r="D9" s="132">
        <v>15</v>
      </c>
      <c r="E9" s="132">
        <v>15</v>
      </c>
      <c r="F9" s="132">
        <v>15</v>
      </c>
      <c r="G9" s="131">
        <v>15</v>
      </c>
      <c r="H9" s="131">
        <v>15</v>
      </c>
      <c r="I9" s="131">
        <v>15</v>
      </c>
      <c r="J9" s="131">
        <v>15</v>
      </c>
      <c r="K9" s="131">
        <v>15</v>
      </c>
      <c r="L9" s="131">
        <v>15</v>
      </c>
      <c r="M9" s="133">
        <f t="shared" si="0"/>
        <v>180</v>
      </c>
      <c r="N9" s="133" t="s">
        <v>110</v>
      </c>
      <c r="O9" s="133">
        <f>O10*80%</f>
        <v>48</v>
      </c>
      <c r="P9" s="133">
        <f>+O9*12</f>
        <v>576</v>
      </c>
    </row>
    <row r="10" spans="1:64">
      <c r="A10" s="131">
        <v>15</v>
      </c>
      <c r="B10" s="131">
        <v>15</v>
      </c>
      <c r="C10" s="131">
        <v>15</v>
      </c>
      <c r="D10" s="132">
        <v>15</v>
      </c>
      <c r="E10" s="132">
        <v>15</v>
      </c>
      <c r="F10" s="132">
        <v>15</v>
      </c>
      <c r="G10" s="132">
        <v>15</v>
      </c>
      <c r="H10" s="131">
        <v>15</v>
      </c>
      <c r="I10" s="131">
        <v>15</v>
      </c>
      <c r="J10" s="131">
        <v>15</v>
      </c>
      <c r="K10" s="131">
        <v>15</v>
      </c>
      <c r="L10" s="131">
        <v>15</v>
      </c>
      <c r="M10" s="133">
        <f t="shared" si="0"/>
        <v>180</v>
      </c>
      <c r="N10" s="134" t="s">
        <v>109</v>
      </c>
      <c r="O10" s="124">
        <v>60</v>
      </c>
      <c r="P10" s="124">
        <f>SUM(P8:P9)</f>
        <v>720</v>
      </c>
    </row>
    <row r="11" spans="1:64" ht="13.5" customHeight="1">
      <c r="A11" s="134">
        <f t="shared" ref="A11:L11" si="1">SUM(A7:A10)</f>
        <v>60</v>
      </c>
      <c r="B11" s="134">
        <f t="shared" si="1"/>
        <v>60</v>
      </c>
      <c r="C11" s="134">
        <f t="shared" si="1"/>
        <v>60</v>
      </c>
      <c r="D11" s="134">
        <f t="shared" si="1"/>
        <v>60</v>
      </c>
      <c r="E11" s="134">
        <f t="shared" si="1"/>
        <v>60</v>
      </c>
      <c r="F11" s="134">
        <f t="shared" si="1"/>
        <v>60</v>
      </c>
      <c r="G11" s="134">
        <f t="shared" si="1"/>
        <v>60</v>
      </c>
      <c r="H11" s="134">
        <f t="shared" si="1"/>
        <v>60</v>
      </c>
      <c r="I11" s="134">
        <f t="shared" si="1"/>
        <v>60</v>
      </c>
      <c r="J11" s="134">
        <f t="shared" si="1"/>
        <v>60</v>
      </c>
      <c r="K11" s="134">
        <f t="shared" si="1"/>
        <v>60</v>
      </c>
      <c r="L11" s="134">
        <f t="shared" si="1"/>
        <v>60</v>
      </c>
      <c r="M11" s="135">
        <f>SUM(A7:L10)</f>
        <v>720</v>
      </c>
      <c r="N11" s="130"/>
      <c r="O11" s="130"/>
      <c r="P11" s="130"/>
      <c r="Q11" s="23"/>
    </row>
    <row r="12" spans="1:64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23"/>
    </row>
    <row r="13" spans="1:64" ht="26.25" customHeight="1">
      <c r="A13" s="152" t="s">
        <v>160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201" t="s">
        <v>203</v>
      </c>
      <c r="O13" s="201"/>
      <c r="P13" s="199" t="s">
        <v>200</v>
      </c>
      <c r="Q13" s="199"/>
      <c r="R13" s="199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>
      <c r="A15" s="198" t="s">
        <v>163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12">
        <v>203062.44</v>
      </c>
      <c r="O15" s="112">
        <v>91239.46</v>
      </c>
      <c r="P15" s="113">
        <f t="shared" ref="P15" si="2">+N15*$O$8</f>
        <v>2436749.2800000003</v>
      </c>
      <c r="Q15" s="113">
        <f t="shared" ref="Q15" si="3">+O15*$O$9</f>
        <v>4379494.08</v>
      </c>
      <c r="R15" s="113">
        <f t="shared" ref="R15" si="4">+P15+Q15</f>
        <v>6816243.3600000003</v>
      </c>
      <c r="T15" s="128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RESUMEN COSTOS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2015-09-03T16:50:57Z</dcterms:modified>
</cp:coreProperties>
</file>