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J18" i="2" l="1"/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E19" i="1" l="1"/>
  <c r="E22" i="1" s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<sst xmlns="http://schemas.openxmlformats.org/spreadsheetml/2006/main" count="305" uniqueCount="213">
  <si>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</si>
  <si>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</si>
  <si>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</si>
  <si>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</si>
  <si>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</si>
  <si>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</si>
  <si>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</si>
  <si>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</si>
  <si>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</si>
  <si>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</si>
  <si>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</si>
  <si>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</si>
  <si>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</si>
  <si>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</si>
  <si>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</si>
  <si>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</si>
  <si>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</si>
  <si>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</si>
  <si>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</si>
  <si>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</si>
  <si>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</si>
  <si>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</si>
  <si>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</si>
  <si>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</si>
  <si>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</si>
  <si>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</si>
  <si>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</si>
  <si>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</si>
  <si>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</si>
  <si>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</si>
  <si>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</si>
  <si>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</si>
  <si>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</si>
  <si>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</si>
  <si>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</si>
  <si>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</si>
  <si>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</si>
  <si>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</si>
  <si>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</si>
  <si>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</si>
  <si>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</si>
  <si>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</si>
  <si>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</si>
  <si>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</si>
  <si>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</si>
  <si>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</si>
  <si>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</si>
  <si>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</si>
  <si>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</si>
  <si>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</si>
  <si>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</si>
  <si>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</si>
  <si>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</si>
  <si>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</si>
  <si>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</si>
  <si>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</si>
  <si>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</si>
  <si>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</si>
  <si>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</si>
  <si>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</si>
  <si>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</si>
  <si>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</si>
  <si>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</si>
  <si>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</si>
  <si>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</si>
  <si>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</si>
  <si>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</si>
  <si>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</si>
  <si>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</si>
  <si>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</si>
  <si>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</si>
  <si>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</si>
  <si>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</si>
  <si>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</si>
  <si>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</si>
  <si>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</si>
  <si>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</si>
  <si>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</si>
  <si>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</si>
  <si>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</si>
  <si>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</si>
  <si>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</si>
  <si>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</si>
  <si>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</si>
  <si>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</si>
  <si>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</si>
  <si>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</si>
  <si>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</si>
  <si>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</si>
  <si>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</si>
  <si>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</si>
  <si>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</si>
  <si>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</si>
  <si>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</si>
  <si>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</si>
  <si>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</si>
  <si>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</si>
  <si>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</si>
  <si>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</si>
  <si>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</si>
  <si>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</si>
  <si>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</si>
  <si>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</si>
  <si>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</si>
  <si>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</si>
  <si>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</si>
  <si>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</si>
  <si>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</si>
  <si>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</si>
  <si>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</si>
  <si>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</si>
  <si>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</si>
  <si>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</si>
  <si>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</si>
  <si>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</si>
  <si>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</si>
  <si>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</si>
  <si>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</si>
  <si>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</si>
  <si>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</si>
  <si>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</si>
  <si>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</si>
  <si>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</si>
  <si>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</si>
  <si>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</si>
  <si>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</si>
  <si>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</si>
  <si>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</si>
  <si>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</si>
  <si>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</si>
  <si>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</si>
  <si>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</si>
  <si>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</si>
  <si>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</si>
  <si>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</si>
  <si>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</si>
  <si>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</si>
  <si>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</si>
  <si>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</si>
  <si>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</si>
  <si>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</si>
  <si>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</si>
  <si>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</si>
  <si>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</si>
  <si>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</si>
  <si>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</si>
  <si>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</si>
  <si>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</si>
  <si>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</si>
  <si>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</si>
  <si>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</si>
  <si>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</si>
  <si>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</si>
  <si>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</si>
  <si>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</si>
  <si>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</si>
  <si>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</si>
  <si>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</si>
  <si>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</si>
  <si>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</si>
  <si>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CHOCÓ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</si>
  <si>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</si>
  <si>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</si>
  <si>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</si>
  <si>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</si>
  <si>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</si>
  <si>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</si>
  <si>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</si>
  <si>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</si>
  <si>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</si>
  <si>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</si>
  <si>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</si>
  <si>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</si>
  <si>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</si>
  <si>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</si>
  <si>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</si>
  <si>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</si>
  <si>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</si>
  <si>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</si>
  <si>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</si>
  <si>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</si>
  <si>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</si>
  <si>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</si>
  <si>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</si>
  <si>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</si>
  <si>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</si>
  <si>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</si>
  <si>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</si>
  <si>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</si>
  <si>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</si>
  <si>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</si>
  <si>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</si>
  <si>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</si>
  <si>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</si>
  <si>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</si>
  <si>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</si>
  <si>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</si>
  <si>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</si>
  <si>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</si>
  <si>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</si>
  <si>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</si>
  <si>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</si>
  <si>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</si>
  <si>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</si>
  <si>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</si>
  <si>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</si>
  <si>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</si>
  <si>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</si>
  <si>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20 niños</t>
  </si>
  <si>
    <t>COSTO PARA 20 NIÑOS DÍA</t>
  </si>
  <si>
    <t>Nota: Caculos realizados para la atención de 20 niños y niñas/día/mes</t>
  </si>
  <si>
    <t>Nota: Caculos realizados para la atención de 20 niños y niñas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</si>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</sst>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E29" sqref="E29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194</v>
      </c>
      <c r="B3" s="146"/>
      <c r="C3" s="5">
        <v>11</v>
      </c>
      <c r="D3" s="6"/>
      <c r="E3" s="6"/>
      <c r="F3" s="6"/>
    </row>
    <row r="4" spans="1:17">
      <c r="A4" s="151" t="s">
        <v>179</v>
      </c>
      <c r="B4" s="151" t="s">
        <v>157</v>
      </c>
      <c r="C4" s="150" t="s">
        <v>183</v>
      </c>
      <c r="D4" s="150"/>
      <c r="E4" s="150"/>
      <c r="F4" s="150"/>
      <c r="G4" s="149" t="s">
        <v>212</v>
      </c>
      <c r="H4" s="149"/>
      <c r="I4" s="149"/>
      <c r="J4" s="149"/>
      <c r="L4" s="7" t="s">
        <v>186</v>
      </c>
      <c r="M4" s="152" t="s">
        <v>184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207</v>
      </c>
      <c r="M5" s="144" t="s">
        <v>181</v>
      </c>
      <c r="N5" s="145"/>
    </row>
    <row r="6" spans="1:17" ht="25.5">
      <c r="A6" s="151"/>
      <c r="B6" s="151"/>
      <c r="C6" s="8" t="s">
        <v>180</v>
      </c>
      <c r="D6" s="9" t="s">
        <v>207</v>
      </c>
      <c r="E6" s="10" t="s">
        <v>181</v>
      </c>
      <c r="F6" s="11" t="s">
        <v>195</v>
      </c>
      <c r="G6" s="8" t="s">
        <v>180</v>
      </c>
      <c r="H6" s="12" t="s">
        <v>207</v>
      </c>
      <c r="I6" s="10" t="s">
        <v>181</v>
      </c>
      <c r="J6" s="13" t="s">
        <v>196</v>
      </c>
      <c r="L6" s="148"/>
      <c r="M6" s="14" t="s">
        <v>182</v>
      </c>
      <c r="N6" s="14" t="s">
        <v>185</v>
      </c>
    </row>
    <row r="7" spans="1:17">
      <c r="A7" s="15">
        <v>5</v>
      </c>
      <c r="B7" s="16" t="s">
        <v>160</v>
      </c>
      <c r="C7" s="17">
        <f>+'RESUMEN COSTOS MENSUALES'!$D$7</f>
        <v>2567980</v>
      </c>
      <c r="D7" s="18">
        <f>+'RESUMEN COSTOS MENSUALES'!$D$21</f>
        <v>37025041</v>
      </c>
      <c r="E7" s="19">
        <f>+'RESUMEN COSTOS MENSUALES'!E25</f>
        <v>5815330.5600000005</v>
      </c>
      <c r="F7" s="19">
        <f t="shared" ref="F7" si="0">+D7+E7</f>
        <v>42840371.560000002</v>
      </c>
      <c r="G7" s="123">
        <f t="shared" ref="G7" si="1">+C7</f>
        <v>2567980</v>
      </c>
      <c r="H7" s="123">
        <f t="shared" ref="H7" si="2">+D7*$C$3</f>
        <v>407275451</v>
      </c>
      <c r="I7" s="123">
        <f t="shared" ref="I7" si="3">+E7*$C$3</f>
        <v>63968636.160000004</v>
      </c>
      <c r="J7" s="123">
        <f t="shared" ref="J7" si="4">+G7+H7+I7</f>
        <v>473812067.16000003</v>
      </c>
      <c r="K7" s="21"/>
      <c r="L7" s="22">
        <f t="shared" ref="L7" si="5">ROUND(D7/15/30,)</f>
        <v>82278</v>
      </c>
      <c r="M7" s="20">
        <f>+'FASE II'!N15</f>
        <v>149547.76</v>
      </c>
      <c r="N7" s="20">
        <f>+'FASE II'!O15</f>
        <v>53477.599999999999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D36" sqref="D36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6" t="s">
        <v>205</v>
      </c>
      <c r="B1" s="157"/>
      <c r="C1" s="157"/>
      <c r="D1" s="157"/>
      <c r="E1" s="157"/>
      <c r="F1" s="157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58" t="s">
        <v>162</v>
      </c>
      <c r="C5" s="159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0" t="s">
        <v>115</v>
      </c>
      <c r="C6" s="161"/>
      <c r="D6" s="27">
        <f>+'DOTACIÓN INICIAL'!E73</f>
        <v>25679792</v>
      </c>
      <c r="G6" s="4"/>
      <c r="H6" s="4"/>
      <c r="I6" s="4"/>
      <c r="J6" s="4"/>
      <c r="K6" s="4"/>
      <c r="L6" s="4"/>
    </row>
    <row r="7" spans="1:18">
      <c r="A7" s="149"/>
      <c r="B7" s="160" t="s">
        <v>117</v>
      </c>
      <c r="C7" s="161"/>
      <c r="D7" s="27">
        <f>+ROUNDUP(D6*10%,0)</f>
        <v>2567980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206</v>
      </c>
      <c r="B9" s="163" t="s">
        <v>162</v>
      </c>
      <c r="C9" s="164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62" t="s">
        <v>113</v>
      </c>
      <c r="C10" s="162"/>
      <c r="D10" s="31">
        <f>+'FASE I - DETALLADO'!E22</f>
        <v>1522039</v>
      </c>
      <c r="G10" s="24"/>
      <c r="H10" s="24"/>
      <c r="I10" s="24"/>
      <c r="J10" s="24"/>
      <c r="K10" s="24"/>
      <c r="L10" s="24"/>
    </row>
    <row r="11" spans="1:18">
      <c r="A11" s="149"/>
      <c r="B11" s="162" t="s">
        <v>114</v>
      </c>
      <c r="C11" s="162"/>
      <c r="D11" s="31">
        <f>+'FASE I - DETALLADO'!E28</f>
        <v>168522</v>
      </c>
      <c r="G11" s="24"/>
      <c r="H11" s="24"/>
      <c r="I11" s="24"/>
      <c r="J11" s="24"/>
      <c r="K11" s="24"/>
      <c r="L11" s="24"/>
    </row>
    <row r="12" spans="1:18">
      <c r="A12" s="149"/>
      <c r="B12" s="162" t="s">
        <v>125</v>
      </c>
      <c r="C12" s="162"/>
      <c r="D12" s="31">
        <f>+'FASE I - DETALLADO'!E47</f>
        <v>147986</v>
      </c>
      <c r="G12" s="24"/>
      <c r="H12" s="24"/>
      <c r="I12" s="24"/>
      <c r="J12" s="24"/>
      <c r="K12" s="24"/>
      <c r="L12" s="24"/>
    </row>
    <row r="13" spans="1:18">
      <c r="A13" s="149"/>
      <c r="B13" s="162" t="s">
        <v>165</v>
      </c>
      <c r="C13" s="162"/>
      <c r="D13" s="31">
        <f>+'FASE I - DETALLADO'!E57</f>
        <v>23328549</v>
      </c>
      <c r="G13" s="24"/>
      <c r="H13" s="24"/>
      <c r="I13" s="24"/>
      <c r="J13" s="24"/>
      <c r="K13" s="24"/>
      <c r="L13" s="24"/>
    </row>
    <row r="14" spans="1:18">
      <c r="A14" s="149"/>
      <c r="B14" s="162" t="s">
        <v>166</v>
      </c>
      <c r="C14" s="162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73" t="s">
        <v>20</v>
      </c>
      <c r="C15" s="32" t="s">
        <v>38</v>
      </c>
      <c r="D15" s="33">
        <f>+'FASE I - DETALLADO'!E73</f>
        <v>5332200</v>
      </c>
      <c r="G15" s="24"/>
      <c r="H15" s="24"/>
      <c r="I15" s="24"/>
      <c r="J15" s="24"/>
      <c r="K15" s="24"/>
      <c r="L15" s="24"/>
    </row>
    <row r="16" spans="1:18">
      <c r="A16" s="149"/>
      <c r="B16" s="173"/>
      <c r="C16" s="32" t="s">
        <v>33</v>
      </c>
      <c r="D16" s="34">
        <f>+'FASE I - DETALLADO'!E85</f>
        <v>3383400</v>
      </c>
      <c r="G16" s="24"/>
      <c r="H16" s="24"/>
      <c r="I16" s="24"/>
      <c r="J16" s="24"/>
      <c r="K16" s="24"/>
      <c r="L16" s="24"/>
    </row>
    <row r="17" spans="1:12">
      <c r="A17" s="149"/>
      <c r="B17" s="173"/>
      <c r="C17" s="32" t="s">
        <v>187</v>
      </c>
      <c r="D17" s="34">
        <f>+'FASE I - DETALLADO'!E91</f>
        <v>434733</v>
      </c>
      <c r="G17" s="24"/>
      <c r="H17" s="24"/>
      <c r="I17" s="24"/>
      <c r="J17" s="24"/>
      <c r="K17" s="24"/>
      <c r="L17" s="24"/>
    </row>
    <row r="18" spans="1:12">
      <c r="A18" s="149"/>
      <c r="B18" s="165" t="s">
        <v>35</v>
      </c>
      <c r="C18" s="166"/>
      <c r="D18" s="35">
        <f>SUM(D10:D17)</f>
        <v>35873644</v>
      </c>
      <c r="G18" s="36"/>
      <c r="H18" s="36"/>
      <c r="I18" s="36"/>
      <c r="J18" s="36"/>
      <c r="K18" s="36"/>
      <c r="L18" s="24"/>
    </row>
    <row r="19" spans="1:12">
      <c r="A19" s="149"/>
      <c r="B19" s="167"/>
      <c r="C19" s="168"/>
      <c r="D19" s="34"/>
      <c r="G19" s="37"/>
      <c r="H19" s="37"/>
      <c r="I19" s="37"/>
      <c r="J19" s="37"/>
      <c r="K19" s="37"/>
      <c r="L19" s="24"/>
    </row>
    <row r="20" spans="1:12">
      <c r="A20" s="149"/>
      <c r="B20" s="169" t="s">
        <v>126</v>
      </c>
      <c r="C20" s="170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1" t="s">
        <v>116</v>
      </c>
      <c r="C21" s="172"/>
      <c r="D21" s="38">
        <f t="shared" ref="D21" si="0">SUM(D18:D20)</f>
        <v>37025041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181</v>
      </c>
      <c r="B23" s="154" t="s">
        <v>157</v>
      </c>
      <c r="C23" s="149" t="s">
        <v>161</v>
      </c>
      <c r="D23" s="149"/>
      <c r="E23" s="149"/>
    </row>
    <row r="24" spans="1:12">
      <c r="A24" s="149"/>
      <c r="B24" s="155"/>
      <c r="C24" s="42" t="s">
        <v>156</v>
      </c>
      <c r="D24" s="42" t="s">
        <v>107</v>
      </c>
      <c r="E24" s="42" t="s">
        <v>106</v>
      </c>
    </row>
    <row r="25" spans="1:12">
      <c r="A25" s="149"/>
      <c r="B25" s="16" t="s">
        <v>160</v>
      </c>
      <c r="C25" s="43">
        <f>+'FASE II'!P15</f>
        <v>2392764.16</v>
      </c>
      <c r="D25" s="43">
        <f>+'FASE II'!Q15</f>
        <v>3422566.3999999999</v>
      </c>
      <c r="E25" s="43">
        <f t="shared" ref="E25" si="1">+C25+D25</f>
        <v>5815330.5600000005</v>
      </c>
      <c r="H25" s="21"/>
    </row>
  </sheetData>
  <mergeCells count="20">
    <mergeCell ref="B12:C12"/>
    <mergeCell ref="B13:C13"/>
    <mergeCell ref="B14:C14"/>
    <mergeCell ref="B15:B17"/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G57" sqref="G57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203</v>
      </c>
      <c r="B1" s="175"/>
      <c r="C1" s="175"/>
      <c r="D1" s="175"/>
      <c r="E1" s="175"/>
    </row>
    <row r="2" spans="1:5">
      <c r="A2" s="44"/>
    </row>
    <row r="3" spans="1:5">
      <c r="A3" s="46" t="s">
        <v>211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152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58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39</v>
      </c>
      <c r="B8" s="151" t="s">
        <v>188</v>
      </c>
      <c r="C8" s="151" t="s">
        <v>204</v>
      </c>
      <c r="D8" s="151" t="s">
        <v>104</v>
      </c>
      <c r="E8" s="151" t="s">
        <v>105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40</v>
      </c>
      <c r="B10" s="55">
        <v>227716</v>
      </c>
      <c r="C10" s="55">
        <f>+ROUND(B10+(B10*$E$4),0)</f>
        <v>234547</v>
      </c>
      <c r="D10" s="56">
        <v>20</v>
      </c>
      <c r="E10" s="57">
        <f>ROUNDUP(C10*D10,0)</f>
        <v>4690940</v>
      </c>
    </row>
    <row r="11" spans="1:5">
      <c r="A11" s="54" t="s">
        <v>41</v>
      </c>
      <c r="B11" s="55">
        <v>187448</v>
      </c>
      <c r="C11" s="55">
        <f t="shared" ref="C11:C21" si="0">+ROUND(B11+(B11*$E$4),0)</f>
        <v>193071</v>
      </c>
      <c r="D11" s="56">
        <v>3</v>
      </c>
      <c r="E11" s="57">
        <f t="shared" ref="E11:E21" si="1">ROUNDUP(C11*D11,0)</f>
        <v>579213</v>
      </c>
    </row>
    <row r="12" spans="1:5">
      <c r="A12" s="54" t="s">
        <v>42</v>
      </c>
      <c r="B12" s="55">
        <v>64327</v>
      </c>
      <c r="C12" s="55">
        <f t="shared" si="0"/>
        <v>66257</v>
      </c>
      <c r="D12" s="56">
        <v>20</v>
      </c>
      <c r="E12" s="57">
        <f t="shared" si="1"/>
        <v>1325140</v>
      </c>
    </row>
    <row r="13" spans="1:5">
      <c r="A13" s="54" t="s">
        <v>43</v>
      </c>
      <c r="B13" s="55">
        <v>128654</v>
      </c>
      <c r="C13" s="55">
        <f t="shared" si="0"/>
        <v>132514</v>
      </c>
      <c r="D13" s="56">
        <v>3</v>
      </c>
      <c r="E13" s="57">
        <f t="shared" si="1"/>
        <v>397542</v>
      </c>
    </row>
    <row r="14" spans="1:5">
      <c r="A14" s="54" t="s">
        <v>44</v>
      </c>
      <c r="B14" s="55">
        <v>54034</v>
      </c>
      <c r="C14" s="55">
        <f t="shared" si="0"/>
        <v>55655</v>
      </c>
      <c r="D14" s="56">
        <v>22</v>
      </c>
      <c r="E14" s="57">
        <f t="shared" si="1"/>
        <v>1224410</v>
      </c>
    </row>
    <row r="15" spans="1:5">
      <c r="A15" s="54" t="s">
        <v>45</v>
      </c>
      <c r="B15" s="55">
        <v>5083</v>
      </c>
      <c r="C15" s="55">
        <f t="shared" si="0"/>
        <v>5235</v>
      </c>
      <c r="D15" s="56">
        <v>22</v>
      </c>
      <c r="E15" s="57">
        <f t="shared" si="1"/>
        <v>115170</v>
      </c>
    </row>
    <row r="16" spans="1:5">
      <c r="A16" s="54" t="s">
        <v>127</v>
      </c>
      <c r="B16" s="55">
        <v>46958</v>
      </c>
      <c r="C16" s="55">
        <f t="shared" si="0"/>
        <v>48367</v>
      </c>
      <c r="D16" s="56">
        <v>44</v>
      </c>
      <c r="E16" s="57">
        <f t="shared" si="1"/>
        <v>2128148</v>
      </c>
    </row>
    <row r="17" spans="1:5">
      <c r="A17" s="54" t="s">
        <v>46</v>
      </c>
      <c r="B17" s="55">
        <v>14023</v>
      </c>
      <c r="C17" s="55">
        <f t="shared" si="0"/>
        <v>14444</v>
      </c>
      <c r="D17" s="58">
        <v>44</v>
      </c>
      <c r="E17" s="57">
        <f t="shared" si="1"/>
        <v>635536</v>
      </c>
    </row>
    <row r="18" spans="1:5">
      <c r="A18" s="54" t="s">
        <v>47</v>
      </c>
      <c r="B18" s="55">
        <v>7356</v>
      </c>
      <c r="C18" s="55">
        <f t="shared" si="0"/>
        <v>7577</v>
      </c>
      <c r="D18" s="56">
        <v>240</v>
      </c>
      <c r="E18" s="57">
        <f t="shared" si="1"/>
        <v>1818480</v>
      </c>
    </row>
    <row r="19" spans="1:5">
      <c r="A19" s="54" t="s">
        <v>48</v>
      </c>
      <c r="B19" s="55">
        <v>35766</v>
      </c>
      <c r="C19" s="55">
        <f t="shared" si="0"/>
        <v>36839</v>
      </c>
      <c r="D19" s="56">
        <v>44</v>
      </c>
      <c r="E19" s="57">
        <f t="shared" si="1"/>
        <v>1620916</v>
      </c>
    </row>
    <row r="20" spans="1:5">
      <c r="A20" s="54" t="s">
        <v>49</v>
      </c>
      <c r="B20" s="55">
        <v>21871</v>
      </c>
      <c r="C20" s="55">
        <f t="shared" si="0"/>
        <v>22527</v>
      </c>
      <c r="D20" s="58">
        <v>7</v>
      </c>
      <c r="E20" s="57">
        <f t="shared" si="1"/>
        <v>157689</v>
      </c>
    </row>
    <row r="21" spans="1:5">
      <c r="A21" s="59" t="s">
        <v>93</v>
      </c>
      <c r="B21" s="55">
        <v>9907</v>
      </c>
      <c r="C21" s="55">
        <f t="shared" si="0"/>
        <v>10204</v>
      </c>
      <c r="D21" s="56">
        <v>7</v>
      </c>
      <c r="E21" s="57">
        <f t="shared" si="1"/>
        <v>71428</v>
      </c>
    </row>
    <row r="22" spans="1:5">
      <c r="B22" s="60" t="s">
        <v>106</v>
      </c>
      <c r="C22" s="121"/>
      <c r="D22" s="61"/>
      <c r="E22" s="62">
        <f>SUM(E10:E21)</f>
        <v>14764612</v>
      </c>
    </row>
    <row r="23" spans="1:5" ht="12.75" customHeight="1"/>
    <row r="24" spans="1:5" ht="31.5" customHeight="1">
      <c r="A24" s="53" t="s">
        <v>2</v>
      </c>
      <c r="B24" s="120" t="s">
        <v>188</v>
      </c>
      <c r="C24" s="127" t="s">
        <v>204</v>
      </c>
      <c r="D24" s="52" t="s">
        <v>104</v>
      </c>
      <c r="E24" s="52" t="s">
        <v>105</v>
      </c>
    </row>
    <row r="25" spans="1:5" ht="25.5">
      <c r="A25" s="64" t="s">
        <v>119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120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128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121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122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50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129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51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52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53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54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55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56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57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106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130</v>
      </c>
      <c r="B41" s="119" t="s">
        <v>188</v>
      </c>
      <c r="C41" s="126" t="s">
        <v>204</v>
      </c>
      <c r="D41" s="52" t="s">
        <v>104</v>
      </c>
      <c r="E41" s="52" t="s">
        <v>105</v>
      </c>
    </row>
    <row r="42" spans="1:5">
      <c r="A42" s="54" t="s">
        <v>59</v>
      </c>
      <c r="B42" s="55">
        <v>24092</v>
      </c>
      <c r="C42" s="55">
        <f>+ROUND(B42+(B42*$E$4),0)</f>
        <v>24815</v>
      </c>
      <c r="D42" s="56">
        <v>5</v>
      </c>
      <c r="E42" s="57">
        <f>ROUND(C42*D42,0)</f>
        <v>124075</v>
      </c>
    </row>
    <row r="43" spans="1:5">
      <c r="A43" s="54" t="s">
        <v>60</v>
      </c>
      <c r="B43" s="55">
        <v>12046</v>
      </c>
      <c r="C43" s="55">
        <f t="shared" ref="C43:C44" si="4">+ROUND(B43+(B43*$E$4),0)</f>
        <v>12407</v>
      </c>
      <c r="D43" s="56">
        <v>20</v>
      </c>
      <c r="E43" s="57">
        <f t="shared" ref="E43:E44" si="5">ROUND(C43*D43,0)</f>
        <v>248140</v>
      </c>
    </row>
    <row r="44" spans="1:5">
      <c r="A44" s="54" t="s">
        <v>61</v>
      </c>
      <c r="B44" s="55">
        <v>18069</v>
      </c>
      <c r="C44" s="55">
        <f t="shared" si="4"/>
        <v>18611</v>
      </c>
      <c r="D44" s="56">
        <v>10</v>
      </c>
      <c r="E44" s="57">
        <f t="shared" si="5"/>
        <v>186110</v>
      </c>
    </row>
    <row r="45" spans="1:5">
      <c r="B45" s="60" t="s">
        <v>106</v>
      </c>
      <c r="C45" s="121"/>
      <c r="D45" s="61"/>
      <c r="E45" s="62">
        <f>SUM(E42:E44)</f>
        <v>558325</v>
      </c>
    </row>
    <row r="47" spans="1:5" ht="32.25" customHeight="1">
      <c r="A47" s="53" t="s">
        <v>3</v>
      </c>
      <c r="B47" s="119" t="s">
        <v>188</v>
      </c>
      <c r="C47" s="126" t="s">
        <v>204</v>
      </c>
      <c r="D47" s="52" t="s">
        <v>104</v>
      </c>
      <c r="E47" s="52" t="s">
        <v>105</v>
      </c>
    </row>
    <row r="48" spans="1:5">
      <c r="A48" s="54" t="s">
        <v>62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63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64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123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131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65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66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106</v>
      </c>
      <c r="C55" s="121"/>
      <c r="D55" s="61"/>
      <c r="E55" s="69">
        <f>SUM(E48:E54)</f>
        <v>2881431</v>
      </c>
    </row>
    <row r="57" spans="1:5" ht="32.25" customHeight="1">
      <c r="A57" s="53" t="s">
        <v>132</v>
      </c>
      <c r="B57" s="119" t="s">
        <v>188</v>
      </c>
      <c r="C57" s="126" t="s">
        <v>204</v>
      </c>
      <c r="D57" s="52" t="s">
        <v>104</v>
      </c>
      <c r="E57" s="52" t="s">
        <v>105</v>
      </c>
    </row>
    <row r="58" spans="1:5">
      <c r="A58" s="54" t="s">
        <v>67</v>
      </c>
      <c r="B58" s="55">
        <v>3373</v>
      </c>
      <c r="C58" s="55">
        <f>+ROUND(B58+(B58*$E$4),0)</f>
        <v>3474</v>
      </c>
      <c r="D58" s="56">
        <v>7</v>
      </c>
      <c r="E58" s="57">
        <f>ROUND(C58*D58,0)</f>
        <v>24318</v>
      </c>
    </row>
    <row r="59" spans="1:5">
      <c r="A59" s="54" t="s">
        <v>68</v>
      </c>
      <c r="B59" s="55">
        <v>6023</v>
      </c>
      <c r="C59" s="55">
        <f t="shared" ref="C59:C70" si="8">+ROUND(B59+(B59*$E$4),0)</f>
        <v>6204</v>
      </c>
      <c r="D59" s="56">
        <v>20</v>
      </c>
      <c r="E59" s="57">
        <f t="shared" ref="E59:E70" si="9">ROUND(C59*D59,0)</f>
        <v>124080</v>
      </c>
    </row>
    <row r="60" spans="1:5">
      <c r="A60" s="54" t="s">
        <v>192</v>
      </c>
      <c r="B60" s="55">
        <v>301156</v>
      </c>
      <c r="C60" s="55">
        <f t="shared" si="8"/>
        <v>310191</v>
      </c>
      <c r="D60" s="56">
        <v>2</v>
      </c>
      <c r="E60" s="57">
        <f t="shared" si="9"/>
        <v>620382</v>
      </c>
    </row>
    <row r="61" spans="1:5">
      <c r="A61" s="54" t="s">
        <v>69</v>
      </c>
      <c r="B61" s="55">
        <v>1503</v>
      </c>
      <c r="C61" s="55">
        <f t="shared" si="8"/>
        <v>1548</v>
      </c>
      <c r="D61" s="58">
        <v>20</v>
      </c>
      <c r="E61" s="57">
        <f t="shared" si="9"/>
        <v>30960</v>
      </c>
    </row>
    <row r="62" spans="1:5">
      <c r="A62" s="54" t="s">
        <v>70</v>
      </c>
      <c r="B62" s="55">
        <v>1503</v>
      </c>
      <c r="C62" s="55">
        <f t="shared" si="8"/>
        <v>1548</v>
      </c>
      <c r="D62" s="58">
        <v>20</v>
      </c>
      <c r="E62" s="57">
        <f t="shared" si="9"/>
        <v>30960</v>
      </c>
    </row>
    <row r="63" spans="1:5">
      <c r="A63" s="59" t="s">
        <v>72</v>
      </c>
      <c r="B63" s="55">
        <v>6240</v>
      </c>
      <c r="C63" s="55">
        <f t="shared" si="8"/>
        <v>6427</v>
      </c>
      <c r="D63" s="58">
        <v>20</v>
      </c>
      <c r="E63" s="57">
        <f t="shared" si="9"/>
        <v>128540</v>
      </c>
    </row>
    <row r="64" spans="1:5">
      <c r="A64" s="54" t="s">
        <v>133</v>
      </c>
      <c r="B64" s="55">
        <v>1503</v>
      </c>
      <c r="C64" s="55">
        <f t="shared" si="8"/>
        <v>1548</v>
      </c>
      <c r="D64" s="58">
        <v>20</v>
      </c>
      <c r="E64" s="57">
        <f t="shared" si="9"/>
        <v>30960</v>
      </c>
    </row>
    <row r="65" spans="1:5">
      <c r="A65" s="54" t="s">
        <v>134</v>
      </c>
      <c r="B65" s="55">
        <v>4600</v>
      </c>
      <c r="C65" s="55">
        <f t="shared" si="8"/>
        <v>4738</v>
      </c>
      <c r="D65" s="58">
        <v>6</v>
      </c>
      <c r="E65" s="57">
        <f t="shared" si="9"/>
        <v>28428</v>
      </c>
    </row>
    <row r="66" spans="1:5">
      <c r="A66" s="54" t="s">
        <v>71</v>
      </c>
      <c r="B66" s="55">
        <v>12046</v>
      </c>
      <c r="C66" s="55">
        <f t="shared" si="8"/>
        <v>12407</v>
      </c>
      <c r="D66" s="56">
        <v>4</v>
      </c>
      <c r="E66" s="57">
        <f t="shared" si="9"/>
        <v>49628</v>
      </c>
    </row>
    <row r="67" spans="1:5">
      <c r="A67" s="54" t="s">
        <v>73</v>
      </c>
      <c r="B67" s="55">
        <v>3614</v>
      </c>
      <c r="C67" s="55">
        <f t="shared" si="8"/>
        <v>3722</v>
      </c>
      <c r="D67" s="56">
        <v>7</v>
      </c>
      <c r="E67" s="57">
        <f t="shared" si="9"/>
        <v>26054</v>
      </c>
    </row>
    <row r="68" spans="1:5">
      <c r="A68" s="54" t="s">
        <v>74</v>
      </c>
      <c r="B68" s="55">
        <v>3373</v>
      </c>
      <c r="C68" s="55">
        <f t="shared" si="8"/>
        <v>3474</v>
      </c>
      <c r="D68" s="56">
        <v>8</v>
      </c>
      <c r="E68" s="57">
        <f t="shared" si="9"/>
        <v>27792</v>
      </c>
    </row>
    <row r="69" spans="1:5">
      <c r="A69" s="54" t="s">
        <v>75</v>
      </c>
      <c r="B69" s="55">
        <v>8432</v>
      </c>
      <c r="C69" s="55">
        <f t="shared" si="8"/>
        <v>8685</v>
      </c>
      <c r="D69" s="56">
        <v>8</v>
      </c>
      <c r="E69" s="57">
        <f t="shared" si="9"/>
        <v>69480</v>
      </c>
    </row>
    <row r="70" spans="1:5">
      <c r="A70" s="54" t="s">
        <v>76</v>
      </c>
      <c r="B70" s="55">
        <v>3614</v>
      </c>
      <c r="C70" s="55">
        <f t="shared" si="8"/>
        <v>3722</v>
      </c>
      <c r="D70" s="56">
        <v>5</v>
      </c>
      <c r="E70" s="57">
        <f t="shared" si="9"/>
        <v>18610</v>
      </c>
    </row>
    <row r="71" spans="1:5">
      <c r="A71" s="70"/>
      <c r="B71" s="60" t="s">
        <v>106</v>
      </c>
      <c r="C71" s="121"/>
      <c r="D71" s="61"/>
      <c r="E71" s="69">
        <f>SUM(E58:E70)</f>
        <v>1210192</v>
      </c>
    </row>
    <row r="72" spans="1:5">
      <c r="A72" s="70"/>
      <c r="D72" s="2"/>
      <c r="E72" s="2"/>
    </row>
    <row r="73" spans="1:5" ht="15.75">
      <c r="A73" s="174" t="s">
        <v>163</v>
      </c>
      <c r="B73" s="174"/>
      <c r="C73" s="174"/>
      <c r="D73" s="174"/>
      <c r="E73" s="71">
        <f>+E22+E39+E45+E55+E71</f>
        <v>25679792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G92" sqref="G92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203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152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92</v>
      </c>
      <c r="B6" s="74"/>
      <c r="C6" s="74"/>
      <c r="D6" s="74"/>
      <c r="E6" s="74"/>
    </row>
    <row r="7" spans="1:5" ht="15.75">
      <c r="A7" s="75" t="s">
        <v>210</v>
      </c>
      <c r="B7" s="75"/>
      <c r="C7" s="75"/>
      <c r="D7" s="75"/>
      <c r="E7" s="75"/>
    </row>
    <row r="8" spans="1:5">
      <c r="A8" s="182" t="s">
        <v>39</v>
      </c>
    </row>
    <row r="9" spans="1:5">
      <c r="A9" s="183"/>
    </row>
    <row r="10" spans="1:5" ht="36.75" customHeight="1">
      <c r="A10" s="53" t="s">
        <v>124</v>
      </c>
      <c r="B10" s="119" t="s">
        <v>188</v>
      </c>
      <c r="C10" s="126" t="s">
        <v>204</v>
      </c>
      <c r="D10" s="52" t="s">
        <v>104</v>
      </c>
      <c r="E10" s="52" t="s">
        <v>105</v>
      </c>
    </row>
    <row r="11" spans="1:5">
      <c r="A11" s="54" t="s">
        <v>108</v>
      </c>
      <c r="B11" s="55">
        <v>1471</v>
      </c>
      <c r="C11" s="55">
        <f>+ROUND(B11+(B11*$E$4),0)</f>
        <v>1515</v>
      </c>
      <c r="D11" s="56">
        <v>20</v>
      </c>
      <c r="E11" s="76">
        <f>ROUND(C11*D11,0)</f>
        <v>30300</v>
      </c>
    </row>
    <row r="12" spans="1:5">
      <c r="A12" s="54" t="s">
        <v>77</v>
      </c>
      <c r="B12" s="55">
        <v>26502</v>
      </c>
      <c r="C12" s="55">
        <f t="shared" ref="C12:C21" si="0">+ROUND(B12+(B12*$E$4),0)</f>
        <v>27297</v>
      </c>
      <c r="D12" s="56">
        <v>2</v>
      </c>
      <c r="E12" s="76">
        <f t="shared" ref="E12:E21" si="1">ROUND(C12*D12,0)</f>
        <v>54594</v>
      </c>
    </row>
    <row r="13" spans="1:5">
      <c r="A13" s="54" t="s">
        <v>78</v>
      </c>
      <c r="B13" s="55">
        <v>3440</v>
      </c>
      <c r="C13" s="55">
        <f t="shared" si="0"/>
        <v>3543</v>
      </c>
      <c r="D13" s="56">
        <v>20</v>
      </c>
      <c r="E13" s="76">
        <f t="shared" si="1"/>
        <v>70860</v>
      </c>
    </row>
    <row r="14" spans="1:5">
      <c r="A14" s="54" t="s">
        <v>79</v>
      </c>
      <c r="B14" s="55">
        <v>3396</v>
      </c>
      <c r="C14" s="55">
        <f t="shared" si="0"/>
        <v>3498</v>
      </c>
      <c r="D14" s="56">
        <v>3</v>
      </c>
      <c r="E14" s="76">
        <f t="shared" si="1"/>
        <v>10494</v>
      </c>
    </row>
    <row r="15" spans="1:5">
      <c r="A15" s="54" t="s">
        <v>80</v>
      </c>
      <c r="B15" s="55">
        <v>1446</v>
      </c>
      <c r="C15" s="55">
        <f t="shared" si="0"/>
        <v>1489</v>
      </c>
      <c r="D15" s="56">
        <v>20</v>
      </c>
      <c r="E15" s="76">
        <f t="shared" si="1"/>
        <v>29780</v>
      </c>
    </row>
    <row r="16" spans="1:5">
      <c r="A16" s="54" t="s">
        <v>81</v>
      </c>
      <c r="B16" s="55">
        <v>422</v>
      </c>
      <c r="C16" s="55">
        <f t="shared" si="0"/>
        <v>435</v>
      </c>
      <c r="D16" s="56">
        <v>160</v>
      </c>
      <c r="E16" s="76">
        <f t="shared" si="1"/>
        <v>69600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2</v>
      </c>
      <c r="E17" s="76">
        <f t="shared" si="1"/>
        <v>74446</v>
      </c>
    </row>
    <row r="18" spans="1:6">
      <c r="A18" s="54" t="s">
        <v>82</v>
      </c>
      <c r="B18" s="55">
        <v>2048</v>
      </c>
      <c r="C18" s="55">
        <f t="shared" si="0"/>
        <v>2109</v>
      </c>
      <c r="D18" s="56">
        <v>7</v>
      </c>
      <c r="E18" s="76">
        <f t="shared" si="1"/>
        <v>14763</v>
      </c>
    </row>
    <row r="19" spans="1:6">
      <c r="A19" s="54" t="s">
        <v>176</v>
      </c>
      <c r="B19" s="55">
        <v>26145</v>
      </c>
      <c r="C19" s="55">
        <f t="shared" si="0"/>
        <v>26929</v>
      </c>
      <c r="D19" s="56">
        <v>42</v>
      </c>
      <c r="E19" s="76">
        <f t="shared" si="1"/>
        <v>1131018</v>
      </c>
    </row>
    <row r="20" spans="1:6">
      <c r="A20" s="54" t="s">
        <v>109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83</v>
      </c>
      <c r="B21" s="55">
        <v>1455</v>
      </c>
      <c r="C21" s="55">
        <f t="shared" si="0"/>
        <v>1499</v>
      </c>
      <c r="D21" s="56">
        <v>20</v>
      </c>
      <c r="E21" s="76">
        <f t="shared" si="1"/>
        <v>29980</v>
      </c>
      <c r="F21" s="77"/>
    </row>
    <row r="22" spans="1:6">
      <c r="B22" s="60" t="s">
        <v>106</v>
      </c>
      <c r="C22" s="121"/>
      <c r="D22" s="61"/>
      <c r="E22" s="69">
        <f>SUM(E11:E21)</f>
        <v>1522039</v>
      </c>
    </row>
    <row r="23" spans="1:6">
      <c r="B23" s="73"/>
      <c r="C23" s="73"/>
      <c r="D23" s="77"/>
    </row>
    <row r="24" spans="1:6" ht="25.5">
      <c r="A24" s="53" t="s">
        <v>118</v>
      </c>
      <c r="B24" s="119" t="s">
        <v>188</v>
      </c>
      <c r="C24" s="126" t="s">
        <v>204</v>
      </c>
      <c r="D24" s="52" t="s">
        <v>104</v>
      </c>
      <c r="E24" s="52" t="s">
        <v>105</v>
      </c>
    </row>
    <row r="25" spans="1:6">
      <c r="A25" s="45" t="s">
        <v>110</v>
      </c>
      <c r="B25" s="55">
        <v>30498</v>
      </c>
      <c r="C25" s="55">
        <f>+ROUND(B25+(B25*$E$4),0)</f>
        <v>31413</v>
      </c>
      <c r="D25" s="56">
        <v>3</v>
      </c>
      <c r="E25" s="76">
        <f>ROUND(C25*D25,0)</f>
        <v>94239</v>
      </c>
    </row>
    <row r="26" spans="1:6">
      <c r="A26" s="54" t="s">
        <v>111</v>
      </c>
      <c r="B26" s="55">
        <v>10726</v>
      </c>
      <c r="C26" s="55">
        <f t="shared" ref="C26:C27" si="2">+ROUND(B26+(B26*$E$4),0)</f>
        <v>11048</v>
      </c>
      <c r="D26" s="56">
        <v>6</v>
      </c>
      <c r="E26" s="76">
        <f t="shared" ref="E26:E27" si="3">ROUND(C26*D26,0)</f>
        <v>66288</v>
      </c>
    </row>
    <row r="27" spans="1:6">
      <c r="A27" s="54" t="s">
        <v>112</v>
      </c>
      <c r="B27" s="55">
        <v>1552</v>
      </c>
      <c r="C27" s="55">
        <f t="shared" si="2"/>
        <v>1599</v>
      </c>
      <c r="D27" s="56">
        <v>5</v>
      </c>
      <c r="E27" s="76">
        <f t="shared" si="3"/>
        <v>7995</v>
      </c>
    </row>
    <row r="28" spans="1:6">
      <c r="B28" s="60" t="s">
        <v>106</v>
      </c>
      <c r="C28" s="121"/>
      <c r="D28" s="61"/>
      <c r="E28" s="69">
        <f>SUM(E25:E27)</f>
        <v>168522</v>
      </c>
    </row>
    <row r="29" spans="1:6">
      <c r="B29" s="73"/>
      <c r="C29" s="73"/>
      <c r="D29" s="77"/>
    </row>
    <row r="30" spans="1:6" ht="27" customHeight="1">
      <c r="A30" s="53" t="s">
        <v>135</v>
      </c>
      <c r="B30" s="119" t="s">
        <v>188</v>
      </c>
      <c r="C30" s="126" t="s">
        <v>204</v>
      </c>
      <c r="D30" s="52" t="s">
        <v>104</v>
      </c>
      <c r="E30" s="52" t="s">
        <v>105</v>
      </c>
    </row>
    <row r="31" spans="1:6">
      <c r="A31" s="54" t="s">
        <v>84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85</v>
      </c>
      <c r="B32" s="55">
        <v>54</v>
      </c>
      <c r="C32" s="55">
        <f t="shared" ref="C32:C45" si="4">+ROUND(B32+(B32*$E$4),0)</f>
        <v>56</v>
      </c>
      <c r="D32" s="56">
        <v>70</v>
      </c>
      <c r="E32" s="76">
        <f t="shared" ref="E32:E45" si="5">ROUND(C32*D32,0)</f>
        <v>3920</v>
      </c>
    </row>
    <row r="33" spans="1:6">
      <c r="A33" s="54" t="s">
        <v>136</v>
      </c>
      <c r="B33" s="55">
        <v>217</v>
      </c>
      <c r="C33" s="55">
        <f t="shared" si="4"/>
        <v>224</v>
      </c>
      <c r="D33" s="56">
        <v>4</v>
      </c>
      <c r="E33" s="76">
        <f t="shared" si="5"/>
        <v>896</v>
      </c>
    </row>
    <row r="34" spans="1:6">
      <c r="A34" s="54" t="s">
        <v>137</v>
      </c>
      <c r="B34" s="55">
        <v>120</v>
      </c>
      <c r="C34" s="55">
        <f t="shared" si="4"/>
        <v>124</v>
      </c>
      <c r="D34" s="56">
        <v>15</v>
      </c>
      <c r="E34" s="76">
        <f t="shared" si="5"/>
        <v>1860</v>
      </c>
    </row>
    <row r="35" spans="1:6">
      <c r="A35" s="54" t="s">
        <v>86</v>
      </c>
      <c r="B35" s="55">
        <v>8432</v>
      </c>
      <c r="C35" s="55">
        <f t="shared" si="4"/>
        <v>8685</v>
      </c>
      <c r="D35" s="56">
        <v>3</v>
      </c>
      <c r="E35" s="76">
        <f t="shared" si="5"/>
        <v>26055</v>
      </c>
    </row>
    <row r="36" spans="1:6">
      <c r="A36" s="54" t="s">
        <v>87</v>
      </c>
      <c r="B36" s="55">
        <v>964</v>
      </c>
      <c r="C36" s="55">
        <f t="shared" si="4"/>
        <v>993</v>
      </c>
      <c r="D36" s="56">
        <v>20</v>
      </c>
      <c r="E36" s="76">
        <f t="shared" si="5"/>
        <v>19860</v>
      </c>
    </row>
    <row r="37" spans="1:6">
      <c r="A37" s="54" t="s">
        <v>88</v>
      </c>
      <c r="B37" s="55">
        <v>843</v>
      </c>
      <c r="C37" s="55">
        <f t="shared" si="4"/>
        <v>868</v>
      </c>
      <c r="D37" s="56">
        <v>14</v>
      </c>
      <c r="E37" s="76">
        <f t="shared" si="5"/>
        <v>12152</v>
      </c>
      <c r="F37" s="117"/>
    </row>
    <row r="38" spans="1:6">
      <c r="A38" s="54" t="s">
        <v>89</v>
      </c>
      <c r="B38" s="55">
        <v>1566</v>
      </c>
      <c r="C38" s="55">
        <f t="shared" si="4"/>
        <v>1613</v>
      </c>
      <c r="D38" s="56">
        <v>2</v>
      </c>
      <c r="E38" s="76">
        <f t="shared" si="5"/>
        <v>3226</v>
      </c>
    </row>
    <row r="39" spans="1:6">
      <c r="A39" s="54" t="s">
        <v>90</v>
      </c>
      <c r="B39" s="55">
        <v>175</v>
      </c>
      <c r="C39" s="55">
        <f t="shared" si="4"/>
        <v>180</v>
      </c>
      <c r="D39" s="56">
        <v>20</v>
      </c>
      <c r="E39" s="76">
        <f t="shared" si="5"/>
        <v>3600</v>
      </c>
    </row>
    <row r="40" spans="1:6">
      <c r="A40" s="54" t="s">
        <v>91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174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173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175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171</v>
      </c>
      <c r="B44" s="55">
        <v>637</v>
      </c>
      <c r="C44" s="55">
        <f t="shared" si="4"/>
        <v>656</v>
      </c>
      <c r="D44" s="56">
        <v>8</v>
      </c>
      <c r="E44" s="76">
        <f t="shared" si="5"/>
        <v>5248</v>
      </c>
    </row>
    <row r="45" spans="1:6">
      <c r="A45" s="54" t="s">
        <v>172</v>
      </c>
      <c r="B45" s="55">
        <v>1591</v>
      </c>
      <c r="C45" s="55">
        <f t="shared" si="4"/>
        <v>1639</v>
      </c>
      <c r="D45" s="56">
        <v>8</v>
      </c>
      <c r="E45" s="76">
        <f t="shared" si="5"/>
        <v>13112</v>
      </c>
    </row>
    <row r="46" spans="1:6">
      <c r="A46" s="54" t="s">
        <v>170</v>
      </c>
      <c r="B46" s="78"/>
      <c r="C46" s="78"/>
      <c r="D46" s="56"/>
      <c r="E46" s="76"/>
    </row>
    <row r="47" spans="1:6">
      <c r="B47" s="60" t="s">
        <v>106</v>
      </c>
      <c r="C47" s="121"/>
      <c r="D47" s="61"/>
      <c r="E47" s="69">
        <f>SUM(E31:E46)</f>
        <v>147986</v>
      </c>
    </row>
    <row r="49" spans="1:6" ht="27" customHeight="1">
      <c r="A49" s="53" t="s">
        <v>168</v>
      </c>
      <c r="B49" s="119" t="s">
        <v>188</v>
      </c>
      <c r="C49" s="126" t="s">
        <v>204</v>
      </c>
      <c r="D49" s="52" t="s">
        <v>104</v>
      </c>
      <c r="E49" s="52" t="s">
        <v>105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36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138</v>
      </c>
      <c r="B52" s="55">
        <v>1642805</v>
      </c>
      <c r="C52" s="55">
        <f t="shared" si="6"/>
        <v>1692089</v>
      </c>
      <c r="D52" s="56">
        <v>3</v>
      </c>
      <c r="E52" s="76">
        <f t="shared" si="7"/>
        <v>5076267</v>
      </c>
    </row>
    <row r="53" spans="1:6">
      <c r="A53" s="54" t="s">
        <v>139</v>
      </c>
      <c r="B53" s="55">
        <v>1216892</v>
      </c>
      <c r="C53" s="55">
        <f t="shared" si="6"/>
        <v>1253399</v>
      </c>
      <c r="D53" s="56">
        <v>3</v>
      </c>
      <c r="E53" s="76">
        <f t="shared" si="7"/>
        <v>3760197</v>
      </c>
    </row>
    <row r="54" spans="1:6">
      <c r="A54" s="54" t="s">
        <v>140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2</v>
      </c>
      <c r="E55" s="76">
        <f t="shared" si="7"/>
        <v>2134108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141</v>
      </c>
      <c r="B57" s="80" t="s">
        <v>106</v>
      </c>
      <c r="C57" s="122"/>
      <c r="D57" s="81"/>
      <c r="E57" s="69">
        <f>SUM(E50:E56)</f>
        <v>23328549</v>
      </c>
    </row>
    <row r="58" spans="1:6">
      <c r="A58" s="82"/>
    </row>
    <row r="59" spans="1:6" ht="25.5">
      <c r="A59" s="53" t="s">
        <v>167</v>
      </c>
      <c r="B59" s="119" t="s">
        <v>188</v>
      </c>
      <c r="C59" s="126" t="s">
        <v>204</v>
      </c>
      <c r="D59" s="52" t="s">
        <v>104</v>
      </c>
      <c r="E59" s="52" t="s">
        <v>105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106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142</v>
      </c>
      <c r="B65" s="119" t="s">
        <v>188</v>
      </c>
      <c r="C65" s="126" t="s">
        <v>204</v>
      </c>
      <c r="D65" s="52" t="s">
        <v>104</v>
      </c>
      <c r="E65" s="52" t="s">
        <v>105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20</v>
      </c>
      <c r="E67" s="76">
        <f>ROUND(C67*D67,0)</f>
        <v>28200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20</v>
      </c>
      <c r="E68" s="76">
        <f t="shared" ref="E68:E72" si="9">ROUND(C68*D68,0)</f>
        <v>15260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20</v>
      </c>
      <c r="E69" s="76">
        <f>ROUND(C69*D69,0)</f>
        <v>46900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20</v>
      </c>
      <c r="E70" s="76">
        <f t="shared" si="9"/>
        <v>18340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20</v>
      </c>
      <c r="E71" s="76">
        <f t="shared" si="9"/>
        <v>40840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20</v>
      </c>
      <c r="E72" s="76">
        <f t="shared" si="9"/>
        <v>28200</v>
      </c>
    </row>
    <row r="73" spans="1:5">
      <c r="A73" s="70"/>
      <c r="B73" s="80" t="s">
        <v>106</v>
      </c>
      <c r="C73" s="122"/>
      <c r="D73" s="81"/>
      <c r="E73" s="69">
        <f>SUM(E67:E72)*30</f>
        <v>5332200</v>
      </c>
    </row>
    <row r="74" spans="1:5">
      <c r="A74" s="70"/>
    </row>
    <row r="75" spans="1:5" ht="33" customHeight="1">
      <c r="A75" s="53" t="s">
        <v>102</v>
      </c>
      <c r="B75" s="119" t="s">
        <v>188</v>
      </c>
      <c r="C75" s="126" t="s">
        <v>204</v>
      </c>
      <c r="D75" s="52" t="s">
        <v>104</v>
      </c>
      <c r="E75" s="52" t="s">
        <v>105</v>
      </c>
    </row>
    <row r="76" spans="1:5">
      <c r="A76" s="84" t="s">
        <v>143</v>
      </c>
      <c r="B76" s="54"/>
      <c r="C76" s="54"/>
      <c r="D76" s="85"/>
      <c r="E76" s="85"/>
    </row>
    <row r="77" spans="1:5">
      <c r="A77" s="54" t="s">
        <v>98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144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99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145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100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178</v>
      </c>
      <c r="B84" s="55"/>
      <c r="C84" s="55"/>
      <c r="D84" s="54"/>
      <c r="E84" s="57">
        <f>+'FASE I -DETALLE FORMULA'!J18</f>
        <v>112780</v>
      </c>
    </row>
    <row r="85" spans="1:5">
      <c r="A85" s="87"/>
      <c r="B85" s="80" t="s">
        <v>106</v>
      </c>
      <c r="C85" s="122"/>
      <c r="D85" s="81"/>
      <c r="E85" s="88">
        <f>+'FASE I -DETALLE FORMULA'!K19</f>
        <v>3383400</v>
      </c>
    </row>
    <row r="86" spans="1:5">
      <c r="A86" s="89"/>
    </row>
    <row r="87" spans="1:5" ht="27" customHeight="1">
      <c r="A87" s="53" t="s">
        <v>103</v>
      </c>
      <c r="B87" s="119" t="s">
        <v>188</v>
      </c>
      <c r="C87" s="126" t="s">
        <v>204</v>
      </c>
      <c r="D87" s="63" t="s">
        <v>104</v>
      </c>
      <c r="E87" s="63" t="s">
        <v>105</v>
      </c>
    </row>
    <row r="88" spans="1:5">
      <c r="A88" s="59" t="s">
        <v>169</v>
      </c>
      <c r="B88" s="55">
        <v>4939</v>
      </c>
      <c r="C88" s="55">
        <f>+ROUND(B88+(B88*$E$4),0)</f>
        <v>5087</v>
      </c>
      <c r="D88" s="58">
        <v>7</v>
      </c>
      <c r="E88" s="76">
        <f>ROUND(C88*D88,0)</f>
        <v>35609</v>
      </c>
    </row>
    <row r="89" spans="1:5">
      <c r="A89" s="54" t="s">
        <v>37</v>
      </c>
      <c r="B89" s="55">
        <v>17045</v>
      </c>
      <c r="C89" s="55">
        <f t="shared" ref="C89:C90" si="11">+ROUND(B89+(B89*$E$4),0)</f>
        <v>17556</v>
      </c>
      <c r="D89" s="56">
        <v>20</v>
      </c>
      <c r="E89" s="76">
        <f t="shared" ref="E89:E90" si="12">ROUND(C89*D89,0)</f>
        <v>351120</v>
      </c>
    </row>
    <row r="90" spans="1:5">
      <c r="A90" s="54" t="s">
        <v>177</v>
      </c>
      <c r="B90" s="55">
        <v>8474</v>
      </c>
      <c r="C90" s="55">
        <f t="shared" si="11"/>
        <v>8728</v>
      </c>
      <c r="D90" s="56">
        <v>5.5</v>
      </c>
      <c r="E90" s="76">
        <f t="shared" si="12"/>
        <v>48004</v>
      </c>
    </row>
    <row r="91" spans="1:5" ht="13.5">
      <c r="A91" s="66" t="s">
        <v>101</v>
      </c>
      <c r="B91" s="80" t="s">
        <v>106</v>
      </c>
      <c r="C91" s="122"/>
      <c r="D91" s="81"/>
      <c r="E91" s="90">
        <f>SUM(E88:E90)</f>
        <v>434733</v>
      </c>
    </row>
    <row r="93" spans="1:5" ht="25.5">
      <c r="A93" s="53" t="s">
        <v>146</v>
      </c>
      <c r="B93" s="119" t="s">
        <v>188</v>
      </c>
      <c r="C93" s="126" t="s">
        <v>204</v>
      </c>
      <c r="D93" s="52" t="s">
        <v>104</v>
      </c>
      <c r="E93" s="52" t="s">
        <v>105</v>
      </c>
    </row>
    <row r="94" spans="1:5">
      <c r="A94" s="91" t="s">
        <v>147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106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164</v>
      </c>
      <c r="B97" s="94"/>
      <c r="C97" s="94"/>
      <c r="D97" s="94"/>
      <c r="E97" s="95">
        <f>+E22+E28+E47+E57+E62+E73+E85+E91+E95</f>
        <v>37025041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24" sqref="A24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189</v>
      </c>
      <c r="B8" s="138">
        <v>0.03</v>
      </c>
    </row>
    <row r="9" spans="1:16" ht="12.75" customHeight="1">
      <c r="A9" s="98" t="s">
        <v>27</v>
      </c>
      <c r="B9" s="188" t="s">
        <v>148</v>
      </c>
      <c r="C9" s="188"/>
      <c r="D9" s="188"/>
      <c r="E9" s="193" t="s">
        <v>191</v>
      </c>
      <c r="F9" s="195" t="s">
        <v>201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149</v>
      </c>
      <c r="B10" s="25" t="s">
        <v>95</v>
      </c>
      <c r="C10" s="25" t="s">
        <v>94</v>
      </c>
      <c r="D10" s="25" t="s">
        <v>190</v>
      </c>
      <c r="E10" s="194"/>
      <c r="F10" s="196"/>
      <c r="G10" s="25" t="s">
        <v>97</v>
      </c>
      <c r="H10" s="25" t="s">
        <v>96</v>
      </c>
      <c r="I10" s="25" t="s">
        <v>96</v>
      </c>
      <c r="J10" s="25" t="s">
        <v>208</v>
      </c>
      <c r="K10" s="25" t="s">
        <v>32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150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151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209</v>
      </c>
      <c r="B18" s="16"/>
      <c r="C18" s="15"/>
      <c r="D18" s="106"/>
      <c r="E18" s="106"/>
      <c r="F18" s="106"/>
      <c r="G18" s="16"/>
      <c r="H18" s="107"/>
      <c r="I18" s="103"/>
      <c r="J18" s="137">
        <f>+I17*20</f>
        <v>112780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3383400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P24" sqref="P24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198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153</v>
      </c>
      <c r="B3" s="5"/>
    </row>
    <row r="5" spans="1:64">
      <c r="A5" s="158" t="s">
        <v>34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59"/>
      <c r="M5" s="193" t="s">
        <v>106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20</v>
      </c>
      <c r="B7" s="128">
        <v>20</v>
      </c>
      <c r="C7" s="128">
        <v>20</v>
      </c>
      <c r="D7" s="128">
        <v>20</v>
      </c>
      <c r="E7" s="130">
        <v>20</v>
      </c>
      <c r="F7" s="130">
        <v>20</v>
      </c>
      <c r="G7" s="130">
        <v>20</v>
      </c>
      <c r="H7" s="130">
        <v>20</v>
      </c>
      <c r="I7" s="130">
        <v>20</v>
      </c>
      <c r="J7" s="130">
        <v>20</v>
      </c>
      <c r="K7" s="130">
        <v>20</v>
      </c>
      <c r="L7" s="130">
        <v>20</v>
      </c>
      <c r="M7" s="114">
        <f>SUM(A7:L7)</f>
        <v>240</v>
      </c>
      <c r="N7" s="124" t="s">
        <v>154</v>
      </c>
      <c r="O7" s="124" t="s">
        <v>155</v>
      </c>
      <c r="P7" s="124" t="s">
        <v>199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20</v>
      </c>
      <c r="B8" s="133">
        <v>20</v>
      </c>
      <c r="C8" s="133">
        <v>20</v>
      </c>
      <c r="D8" s="133">
        <v>20</v>
      </c>
      <c r="E8" s="133">
        <v>20</v>
      </c>
      <c r="F8" s="132">
        <v>20</v>
      </c>
      <c r="G8" s="132">
        <v>20</v>
      </c>
      <c r="H8" s="132">
        <v>20</v>
      </c>
      <c r="I8" s="132">
        <v>20</v>
      </c>
      <c r="J8" s="132">
        <v>20</v>
      </c>
      <c r="K8" s="132">
        <v>20</v>
      </c>
      <c r="L8" s="132">
        <v>20</v>
      </c>
      <c r="M8" s="134">
        <f t="shared" ref="M8:M10" si="0">SUM(A8:L8)</f>
        <v>240</v>
      </c>
      <c r="N8" s="134" t="s">
        <v>156</v>
      </c>
      <c r="O8" s="134">
        <f>+O10*20%</f>
        <v>16</v>
      </c>
      <c r="P8" s="134">
        <f>+O8*12</f>
        <v>192</v>
      </c>
    </row>
    <row r="9" spans="1:64">
      <c r="A9" s="132">
        <v>20</v>
      </c>
      <c r="B9" s="132">
        <v>20</v>
      </c>
      <c r="C9" s="133">
        <v>20</v>
      </c>
      <c r="D9" s="133">
        <v>20</v>
      </c>
      <c r="E9" s="133">
        <v>20</v>
      </c>
      <c r="F9" s="133">
        <v>20</v>
      </c>
      <c r="G9" s="132">
        <v>20</v>
      </c>
      <c r="H9" s="132">
        <v>20</v>
      </c>
      <c r="I9" s="132">
        <v>20</v>
      </c>
      <c r="J9" s="132">
        <v>20</v>
      </c>
      <c r="K9" s="132">
        <v>20</v>
      </c>
      <c r="L9" s="132">
        <v>20</v>
      </c>
      <c r="M9" s="134">
        <f t="shared" si="0"/>
        <v>240</v>
      </c>
      <c r="N9" s="134" t="s">
        <v>107</v>
      </c>
      <c r="O9" s="134">
        <f>O10*80%</f>
        <v>64</v>
      </c>
      <c r="P9" s="134">
        <f>+O9*12</f>
        <v>768</v>
      </c>
    </row>
    <row r="10" spans="1:64">
      <c r="A10" s="132">
        <v>20</v>
      </c>
      <c r="B10" s="132">
        <v>20</v>
      </c>
      <c r="C10" s="132">
        <v>20</v>
      </c>
      <c r="D10" s="133">
        <v>20</v>
      </c>
      <c r="E10" s="133">
        <v>20</v>
      </c>
      <c r="F10" s="133">
        <v>20</v>
      </c>
      <c r="G10" s="133">
        <v>20</v>
      </c>
      <c r="H10" s="132">
        <v>20</v>
      </c>
      <c r="I10" s="132">
        <v>20</v>
      </c>
      <c r="J10" s="132">
        <v>20</v>
      </c>
      <c r="K10" s="132">
        <v>20</v>
      </c>
      <c r="L10" s="132">
        <v>20</v>
      </c>
      <c r="M10" s="134">
        <f t="shared" si="0"/>
        <v>240</v>
      </c>
      <c r="N10" s="135" t="s">
        <v>106</v>
      </c>
      <c r="O10" s="125">
        <v>80</v>
      </c>
      <c r="P10" s="125">
        <f>SUM(P8:P9)</f>
        <v>960</v>
      </c>
    </row>
    <row r="11" spans="1:64" ht="13.5" customHeight="1">
      <c r="A11" s="135">
        <f t="shared" ref="A11:L11" si="1">SUM(A7:A10)</f>
        <v>80</v>
      </c>
      <c r="B11" s="135">
        <f t="shared" si="1"/>
        <v>80</v>
      </c>
      <c r="C11" s="135">
        <f t="shared" si="1"/>
        <v>80</v>
      </c>
      <c r="D11" s="135">
        <f t="shared" si="1"/>
        <v>80</v>
      </c>
      <c r="E11" s="135">
        <f t="shared" si="1"/>
        <v>80</v>
      </c>
      <c r="F11" s="135">
        <f t="shared" si="1"/>
        <v>80</v>
      </c>
      <c r="G11" s="135">
        <f t="shared" si="1"/>
        <v>80</v>
      </c>
      <c r="H11" s="135">
        <f t="shared" si="1"/>
        <v>80</v>
      </c>
      <c r="I11" s="135">
        <f t="shared" si="1"/>
        <v>80</v>
      </c>
      <c r="J11" s="135">
        <f t="shared" si="1"/>
        <v>80</v>
      </c>
      <c r="K11" s="135">
        <f t="shared" si="1"/>
        <v>80</v>
      </c>
      <c r="L11" s="135">
        <f t="shared" si="1"/>
        <v>80</v>
      </c>
      <c r="M11" s="136">
        <f>SUM(A7:L10)</f>
        <v>960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157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200" t="s">
        <v>200</v>
      </c>
      <c r="O13" s="200"/>
      <c r="P13" s="198" t="s">
        <v>197</v>
      </c>
      <c r="Q13" s="198"/>
      <c r="R13" s="198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158</v>
      </c>
      <c r="O14" s="111" t="s">
        <v>159</v>
      </c>
      <c r="P14" s="42" t="s">
        <v>156</v>
      </c>
      <c r="Q14" s="42" t="s">
        <v>107</v>
      </c>
      <c r="R14" s="42" t="s">
        <v>106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197" t="s">
        <v>160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12">
        <v>149547.76</v>
      </c>
      <c r="O15" s="112">
        <v>53477.599999999999</v>
      </c>
      <c r="P15" s="113">
        <f t="shared" ref="P15" si="2">+N15*$O$8</f>
        <v>2392764.16</v>
      </c>
      <c r="Q15" s="113">
        <f t="shared" ref="Q15" si="3">+O15*$O$9</f>
        <v>3422566.3999999999</v>
      </c>
      <c r="R15" s="113">
        <f t="shared" ref="R15" si="4">+P15+Q15</f>
        <v>5815330.5600000005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2015-09-03T16:22:58Z</dcterms:modified>
</cp:coreProperties>
</file>