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455" tabRatio="685" firstSheet="3" activeTab="5"/>
  </bookViews>
  <sheets>
    <sheet name="RESUMEN COSTOS 10MESES" sheetId="12" r:id="rId1"/>
    <sheet name="RESUMEN COSTOS MENSUALES" sheetId="11" r:id="rId2"/>
    <sheet name="DOTACIÓN INICIAL" sheetId="1" r:id="rId3"/>
    <sheet name="COSTOS MENSUALES - DETALLADOS" sheetId="10" r:id="rId4"/>
    <sheet name="ALIMENTO TERAPEUTICO" sheetId="9" r:id="rId5"/>
    <sheet name="RPP FASE" sheetId="7" r:id="rId6"/>
  </sheets>
  <definedNames>
    <definedName name="_xlnm.Print_Area" localSheetId="3">'COSTOS MENSUALES - DETALLADOS'!$A$1:$E$39</definedName>
    <definedName name="_xlnm.Print_Area" localSheetId="2">'DOTACIÓN INICIAL'!$A$1:$E$20</definedName>
    <definedName name="_xlnm.Print_Area" localSheetId="1">'RESUMEN COSTOS MENSUALES'!$A$1:$E$36</definedName>
    <definedName name="_xlnm.Print_Area" localSheetId="5">'RPP FASE'!$A$1:$F$27</definedName>
    <definedName name="_xlnm.Print_Titles" localSheetId="3">'COSTOS MENSUALES - DETALLADOS'!$1:$4</definedName>
    <definedName name="_xlnm.Print_Titles" localSheetId="2">'DOTACIÓN INICIAL'!$1:$6</definedName>
  </definedNames>
  <calcPr calcId="145621"/>
</workbook>
</file>

<file path=xl/calcChain.xml><?xml version="1.0" encoding="utf-8"?>
<calcChain xmlns="http://schemas.openxmlformats.org/spreadsheetml/2006/main">
  <c r="C10" i="1" l="1"/>
  <c r="C7" i="7" l="1"/>
  <c r="C6" i="7"/>
  <c r="B33" i="11" l="1"/>
  <c r="D33" i="11" s="1"/>
  <c r="C33" i="11"/>
  <c r="D23" i="7"/>
  <c r="F23" i="7" s="1"/>
  <c r="E23" i="7"/>
  <c r="B32" i="11"/>
  <c r="C32" i="11"/>
  <c r="E22" i="7"/>
  <c r="D22" i="7"/>
  <c r="F22" i="7" s="1"/>
  <c r="D24" i="7"/>
  <c r="E24" i="7"/>
  <c r="F24" i="7"/>
  <c r="D32" i="11" l="1"/>
  <c r="C36" i="11"/>
  <c r="B36" i="11"/>
  <c r="E26" i="7"/>
  <c r="F26" i="7" s="1"/>
  <c r="D26" i="7"/>
  <c r="D36" i="11" l="1"/>
  <c r="H16" i="9" l="1"/>
  <c r="B16" i="9"/>
  <c r="B15" i="9"/>
  <c r="K6" i="9"/>
  <c r="E36" i="10"/>
  <c r="E35" i="10"/>
  <c r="E34" i="10"/>
  <c r="E30" i="10"/>
  <c r="E29" i="10"/>
  <c r="E28" i="10"/>
  <c r="E27" i="10"/>
  <c r="E26" i="10"/>
  <c r="E25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C36" i="10"/>
  <c r="C35" i="10"/>
  <c r="C34" i="10"/>
  <c r="C30" i="10"/>
  <c r="C29" i="10"/>
  <c r="C28" i="10"/>
  <c r="C27" i="10"/>
  <c r="C26" i="10"/>
  <c r="C25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E10" i="1"/>
  <c r="Q7" i="12" l="1"/>
  <c r="P7" i="12"/>
  <c r="H13" i="9" l="1"/>
  <c r="B13" i="9"/>
  <c r="N13" i="9" l="1"/>
  <c r="B7" i="7"/>
  <c r="B6" i="7"/>
  <c r="E13" i="7" l="1"/>
  <c r="C23" i="11" s="1"/>
  <c r="D25" i="7"/>
  <c r="B35" i="11" s="1"/>
  <c r="C34" i="11"/>
  <c r="D21" i="7"/>
  <c r="B31" i="11" s="1"/>
  <c r="E20" i="7"/>
  <c r="C30" i="11" s="1"/>
  <c r="E19" i="7"/>
  <c r="C29" i="11" s="1"/>
  <c r="D18" i="7"/>
  <c r="B28" i="11" s="1"/>
  <c r="D17" i="7"/>
  <c r="B27" i="11" s="1"/>
  <c r="E16" i="7"/>
  <c r="C26" i="11" s="1"/>
  <c r="E15" i="7"/>
  <c r="C25" i="11" s="1"/>
  <c r="D14" i="7"/>
  <c r="D13" i="7"/>
  <c r="B23" i="11" s="1"/>
  <c r="E25" i="7"/>
  <c r="B34" i="11"/>
  <c r="E21" i="7"/>
  <c r="D20" i="7"/>
  <c r="D19" i="7"/>
  <c r="B29" i="11" s="1"/>
  <c r="E18" i="7"/>
  <c r="C28" i="11" s="1"/>
  <c r="E17" i="7"/>
  <c r="D16" i="7"/>
  <c r="D15" i="7"/>
  <c r="B25" i="11" s="1"/>
  <c r="E14" i="7"/>
  <c r="C24" i="11" l="1"/>
  <c r="E27" i="7"/>
  <c r="B24" i="11"/>
  <c r="D27" i="7"/>
  <c r="D23" i="11"/>
  <c r="D34" i="11"/>
  <c r="D25" i="11"/>
  <c r="D29" i="11"/>
  <c r="F17" i="7"/>
  <c r="C27" i="11"/>
  <c r="D27" i="11" s="1"/>
  <c r="F21" i="7"/>
  <c r="C31" i="11"/>
  <c r="D31" i="11" s="1"/>
  <c r="F25" i="7"/>
  <c r="C35" i="11"/>
  <c r="D35" i="11" s="1"/>
  <c r="D28" i="11"/>
  <c r="F16" i="7"/>
  <c r="B26" i="11"/>
  <c r="D26" i="11" s="1"/>
  <c r="F20" i="7"/>
  <c r="B30" i="11"/>
  <c r="D30" i="11" s="1"/>
  <c r="F13" i="7"/>
  <c r="F15" i="7"/>
  <c r="F19" i="7"/>
  <c r="F14" i="7"/>
  <c r="F18" i="7"/>
  <c r="D24" i="11" l="1"/>
  <c r="F7" i="12" s="1"/>
  <c r="K7" i="12" s="1"/>
  <c r="F27" i="7"/>
  <c r="C8" i="7"/>
  <c r="H15" i="9"/>
  <c r="N15" i="9" l="1"/>
  <c r="N16" i="9" l="1"/>
  <c r="C10" i="11" s="1"/>
  <c r="D7" i="12"/>
  <c r="N7" i="12" l="1"/>
  <c r="I7" i="12"/>
  <c r="E37" i="10"/>
  <c r="C16" i="11" s="1"/>
  <c r="E22" i="10"/>
  <c r="C14" i="11" s="1"/>
  <c r="E31" i="10"/>
  <c r="C15" i="11" s="1"/>
  <c r="C17" i="11" l="1"/>
  <c r="C18" i="11" s="1"/>
  <c r="C19" i="11" s="1"/>
  <c r="E39" i="10"/>
  <c r="E18" i="1"/>
  <c r="E20" i="1" s="1"/>
  <c r="E7" i="12" l="1"/>
  <c r="J7" i="12" s="1"/>
  <c r="C5" i="11"/>
  <c r="C6" i="11" s="1"/>
  <c r="O7" i="12"/>
  <c r="G7" i="12"/>
  <c r="C7" i="12" l="1"/>
  <c r="H7" i="12" s="1"/>
  <c r="L7" i="12" s="1"/>
</calcChain>
</file>

<file path=xl/sharedStrings.xml><?xml version="1.0" encoding="utf-8"?>
<sst xmlns="http://schemas.openxmlformats.org/spreadsheetml/2006/main" count="168" uniqueCount="117">
  <si>
    <t>MES</t>
  </si>
  <si>
    <t>Fonendoscopio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</si>
  <si>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</si>
  <si>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</si>
  <si>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</si>
  <si>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</si>
  <si>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</si>
  <si>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</si>
  <si>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</si>
  <si>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</si>
  <si>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</si>
  <si>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</si>
  <si>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</si>
  <si>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</si>
  <si>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</si>
  <si>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</si>
  <si>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</si>
  <si>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</si>
  <si>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</si>
  <si>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</si>
  <si>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</si>
  <si>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</si>
  <si>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</si>
  <si>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</si>
  <si>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</si>
  <si>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</si>
  <si>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</si>
  <si>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</si>
  <si>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</si>
  <si>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</si>
  <si>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</si>
  <si>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</si>
  <si>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</si>
  <si>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</si>
  <si>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</si>
  <si>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</si>
  <si>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</si>
  <si>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</si>
  <si>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</si>
  <si>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</si>
  <si>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</si>
  <si>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</si>
  <si>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</si>
  <si>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</si>
  <si>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</si>
  <si>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</si>
  <si>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</si>
  <si>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</si>
  <si>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</si>
  <si>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</si>
  <si>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</si>
  <si>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</si>
  <si>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</si>
  <si>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</si>
  <si>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</si>
  <si>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</si>
  <si>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</si>
  <si>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>AMAZONAS</t>
  </si>
  <si>
    <t>ATLÁNTICO</t>
  </si>
  <si>
    <t>BOLÍVAR</t>
  </si>
  <si>
    <t xml:space="preserve">CALDAS </t>
  </si>
  <si>
    <t>CAUCA</t>
  </si>
  <si>
    <t>CESAR</t>
  </si>
  <si>
    <t>CHOCÓ</t>
  </si>
  <si>
    <t>GUAINÍA</t>
  </si>
  <si>
    <t>LA GUAJIRA</t>
  </si>
  <si>
    <t>RISARALDA</t>
  </si>
  <si>
    <t>TOLIMA</t>
  </si>
  <si>
    <t>TIPO 1</t>
  </si>
  <si>
    <t xml:space="preserve">TIPO DE RACIÓN </t>
  </si>
  <si>
    <t>DISTRIBUCIÓN DE RACIONES POR UNIDAD</t>
  </si>
  <si>
    <t xml:space="preserve">1 MES 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</si>
  <si>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</si>
  <si>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</si>
  <si>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</si>
  <si>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</si>
  <si>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</si>
  <si>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</si>
  <si>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</si>
  <si>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</si>
  <si>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</si>
  <si>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</si>
  <si>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Gastos Mensuales</t>
  </si>
  <si>
    <t>TOTAL GASTOS MENSUALES</t>
  </si>
  <si>
    <t>VALOR MES</t>
  </si>
  <si>
    <t xml:space="preserve">VALOR DE ALIMENTO TERAPÉUTICO POR SOBRE DE 500 KCAL </t>
  </si>
  <si>
    <t>#</t>
  </si>
  <si>
    <t xml:space="preserve">OTROS GASTOS DE FUNCIONAMIENTO  </t>
  </si>
  <si>
    <t>RACIONES PARA PREPARAR</t>
  </si>
  <si>
    <t xml:space="preserve">MESES VIGENCIA 2014: </t>
  </si>
  <si>
    <t>REPOSICIÓN 
(Solo primer mes)</t>
  </si>
  <si>
    <t xml:space="preserve">ALIMENTO TERAPEUTICO 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</si>
  <si>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</si>
  <si>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</si>
  <si>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</si>
  <si>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</si>
  <si>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</si>
  <si>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>VALOR UNITARIO 2014</t>
  </si>
  <si>
    <t>VALOR UNITARIO 2015</t>
  </si>
  <si>
    <t>COSTO PARA 1 MES DE RPP -  2015</t>
  </si>
  <si>
    <t>COSTO UNITARIO DE RPP -  2015</t>
  </si>
  <si>
    <t>COSTOS MENSUALES RECUPERACIÓN NUTRICIONAL CON ENFOQUE COMUNITARIO 
AÑO 2015</t>
  </si>
  <si>
    <t>COSTOS ANUALES RECUPERACIÓN NUTRICIONAL CON ENFOQUE COMUNITARIO 
VIGENCIA 2015</t>
  </si>
  <si>
    <t>VALLE DEL CAUCA</t>
  </si>
  <si>
    <t>MAGDALENA</t>
  </si>
  <si>
    <t>PUTUMAYO</t>
  </si>
  <si>
    <t xml:space="preserve">PUTUMAYO </t>
  </si>
  <si>
    <t>VALOR 10 MESES</t>
  </si>
  <si>
    <t>10 MESES</t>
  </si>
  <si>
    <t xml:space="preserve">COSTOS TOTALES MENSUALES </t>
  </si>
  <si>
    <t xml:space="preserve">COSTOS TOTALES </t>
  </si>
  <si>
    <t xml:space="preserve">VALOR UNITARIO
2014 </t>
  </si>
  <si>
    <t xml:space="preserve">COSTOS DETALLADOS
RECUPERACIÓN NUTRICIONAL CON ENFOQUE COMUNITARIO </t>
  </si>
  <si>
    <t>COSTOS ALIMENTO TERAPÉUTICO - RECUPERACIÓN NUTRICIONAL CON ENFOQUE COMUNITARIO</t>
  </si>
  <si>
    <t>DISTRIBUCIÓN Y COSTOS ANUALES DE ALIMENTO TERAPÉUTICO</t>
  </si>
  <si>
    <t>TOTAL SOBRES - UN MES</t>
  </si>
  <si>
    <t>COSTOS RACIONES PARA PREPARAR
RECUPERACIÓN NUTRICIONAL CON ENFOQUE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</si>
</sst>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1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9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/>
    <xf numFmtId="164" fontId="9" fillId="0" borderId="0" xfId="0" applyNumberFormat="1" applyFont="1"/>
    <xf numFmtId="0" fontId="11" fillId="0" borderId="1" xfId="0" applyFont="1" applyFill="1" applyBorder="1" applyAlignment="1">
      <alignment horizontal="left" vertical="center" wrapText="1"/>
    </xf>
    <xf numFmtId="170" fontId="9" fillId="2" borderId="0" xfId="1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0" xfId="0" applyFont="1" applyBorder="1"/>
    <xf numFmtId="164" fontId="9" fillId="2" borderId="13" xfId="1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6" fontId="9" fillId="0" borderId="1" xfId="1" applyNumberFormat="1" applyFont="1" applyBorder="1" applyAlignment="1"/>
    <xf numFmtId="165" fontId="9" fillId="0" borderId="1" xfId="1" applyNumberFormat="1" applyFont="1" applyBorder="1" applyAlignment="1"/>
    <xf numFmtId="0" fontId="8" fillId="2" borderId="12" xfId="0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/>
    <xf numFmtId="166" fontId="9" fillId="0" borderId="0" xfId="0" applyNumberFormat="1" applyFont="1" applyBorder="1"/>
    <xf numFmtId="166" fontId="8" fillId="4" borderId="1" xfId="1" applyNumberFormat="1" applyFont="1" applyFill="1" applyBorder="1" applyAlignment="1"/>
    <xf numFmtId="166" fontId="11" fillId="2" borderId="1" xfId="1" applyNumberFormat="1" applyFont="1" applyFill="1" applyBorder="1" applyAlignment="1"/>
    <xf numFmtId="166" fontId="8" fillId="9" borderId="1" xfId="1" applyNumberFormat="1" applyFont="1" applyFill="1" applyBorder="1"/>
    <xf numFmtId="170" fontId="8" fillId="2" borderId="0" xfId="1" applyNumberFormat="1" applyFont="1" applyFill="1" applyBorder="1"/>
    <xf numFmtId="174" fontId="8" fillId="2" borderId="0" xfId="1" applyNumberFormat="1" applyFont="1" applyFill="1" applyBorder="1"/>
    <xf numFmtId="170" fontId="8" fillId="2" borderId="0" xfId="1" applyNumberFormat="1" applyFont="1" applyFill="1" applyBorder="1" applyAlignment="1"/>
    <xf numFmtId="0" fontId="9" fillId="0" borderId="12" xfId="0" applyFont="1" applyBorder="1"/>
    <xf numFmtId="0" fontId="9" fillId="0" borderId="13" xfId="0" applyFont="1" applyBorder="1"/>
    <xf numFmtId="166" fontId="10" fillId="6" borderId="1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9" fillId="0" borderId="14" xfId="0" applyFont="1" applyBorder="1"/>
    <xf numFmtId="0" fontId="10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166" fontId="8" fillId="3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1" fillId="2" borderId="0" xfId="0" applyFont="1" applyFill="1"/>
    <xf numFmtId="170" fontId="9" fillId="2" borderId="0" xfId="0" applyNumberFormat="1" applyFont="1" applyFill="1"/>
    <xf numFmtId="168" fontId="9" fillId="2" borderId="0" xfId="0" applyNumberFormat="1" applyFont="1" applyFill="1"/>
    <xf numFmtId="0" fontId="9" fillId="2" borderId="0" xfId="0" applyFont="1" applyFill="1"/>
    <xf numFmtId="168" fontId="11" fillId="2" borderId="0" xfId="0" applyNumberFormat="1" applyFont="1" applyFill="1"/>
    <xf numFmtId="0" fontId="11" fillId="5" borderId="0" xfId="0" applyFont="1" applyFill="1" applyAlignment="1">
      <alignment horizontal="left" wrapText="1"/>
    </xf>
    <xf numFmtId="0" fontId="14" fillId="4" borderId="0" xfId="0" applyFont="1" applyFill="1" applyBorder="1" applyAlignment="1">
      <alignment wrapText="1"/>
    </xf>
    <xf numFmtId="0" fontId="16" fillId="4" borderId="0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170" fontId="9" fillId="0" borderId="1" xfId="1" applyNumberFormat="1" applyFont="1" applyBorder="1"/>
    <xf numFmtId="0" fontId="17" fillId="0" borderId="7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0" fontId="18" fillId="0" borderId="0" xfId="0" applyFont="1"/>
    <xf numFmtId="9" fontId="19" fillId="4" borderId="1" xfId="0" applyNumberFormat="1" applyFont="1" applyFill="1" applyBorder="1" applyAlignment="1">
      <alignment horizontal="center"/>
    </xf>
    <xf numFmtId="170" fontId="8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0" fontId="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/>
    <xf numFmtId="0" fontId="8" fillId="0" borderId="0" xfId="0" applyFont="1" applyAlignment="1">
      <alignment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 wrapText="1"/>
    </xf>
    <xf numFmtId="173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70" fontId="12" fillId="4" borderId="1" xfId="0" applyNumberFormat="1" applyFont="1" applyFill="1" applyBorder="1" applyAlignment="1"/>
    <xf numFmtId="171" fontId="9" fillId="0" borderId="1" xfId="0" applyNumberFormat="1" applyFont="1" applyBorder="1" applyAlignment="1">
      <alignment horizontal="right" vertical="center" wrapText="1"/>
    </xf>
    <xf numFmtId="170" fontId="9" fillId="0" borderId="1" xfId="1" applyNumberFormat="1" applyFont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wrapText="1"/>
    </xf>
    <xf numFmtId="168" fontId="11" fillId="0" borderId="0" xfId="0" applyNumberFormat="1" applyFont="1"/>
    <xf numFmtId="0" fontId="10" fillId="4" borderId="1" xfId="0" applyFont="1" applyFill="1" applyBorder="1" applyAlignment="1">
      <alignment horizontal="center" vertical="center" wrapText="1"/>
    </xf>
    <xf numFmtId="170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/>
    <xf numFmtId="0" fontId="10" fillId="3" borderId="4" xfId="0" applyFont="1" applyFill="1" applyBorder="1" applyAlignment="1"/>
    <xf numFmtId="0" fontId="10" fillId="3" borderId="6" xfId="0" applyFont="1" applyFill="1" applyBorder="1" applyAlignment="1"/>
    <xf numFmtId="171" fontId="10" fillId="3" borderId="2" xfId="0" applyNumberFormat="1" applyFont="1" applyFill="1" applyBorder="1" applyAlignment="1">
      <alignment vertical="center"/>
    </xf>
    <xf numFmtId="171" fontId="11" fillId="0" borderId="0" xfId="0" applyNumberFormat="1" applyFont="1"/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71" fontId="10" fillId="3" borderId="1" xfId="0" applyNumberFormat="1" applyFont="1" applyFill="1" applyBorder="1" applyAlignment="1">
      <alignment vertical="center"/>
    </xf>
    <xf numFmtId="166" fontId="11" fillId="0" borderId="0" xfId="1" applyFont="1"/>
    <xf numFmtId="166" fontId="10" fillId="3" borderId="1" xfId="1" applyNumberFormat="1" applyFont="1" applyFill="1" applyBorder="1" applyAlignment="1">
      <alignment vertical="center"/>
    </xf>
    <xf numFmtId="168" fontId="10" fillId="4" borderId="1" xfId="0" applyNumberFormat="1" applyFont="1" applyFill="1" applyBorder="1"/>
    <xf numFmtId="170" fontId="11" fillId="2" borderId="0" xfId="0" applyNumberFormat="1" applyFont="1" applyFill="1"/>
    <xf numFmtId="172" fontId="11" fillId="0" borderId="0" xfId="0" applyNumberFormat="1" applyFont="1"/>
    <xf numFmtId="166" fontId="9" fillId="0" borderId="13" xfId="0" applyNumberFormat="1" applyFont="1" applyBorder="1"/>
    <xf numFmtId="0" fontId="5" fillId="0" borderId="13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top" wrapText="1"/>
    </xf>
    <xf numFmtId="169" fontId="9" fillId="0" borderId="6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72" fontId="8" fillId="4" borderId="4" xfId="0" applyNumberFormat="1" applyFont="1" applyFill="1" applyBorder="1" applyAlignment="1">
      <alignment horizontal="center" vertical="top" wrapText="1"/>
    </xf>
    <xf numFmtId="172" fontId="8" fillId="4" borderId="6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8" fillId="9" borderId="4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3" borderId="1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</cellXfs>
  <cellStyles count="12">
    <cellStyle name="Millares" xfId="2" builtinId="3"/>
    <cellStyle name="Millares 2" xfId="3"/>
    <cellStyle name="Millares 3" xfId="4"/>
    <cellStyle name="Millares 4" xfId="5"/>
    <cellStyle name="Moneda" xfId="1" builtinId="4"/>
    <cellStyle name="Moneda 2" xfId="6"/>
    <cellStyle name="Moneda 3" xfId="7"/>
    <cellStyle name="Normal" xfId="0" builtinId="0"/>
    <cellStyle name="Normal 2" xfId="8"/>
    <cellStyle name="Normal 3" xfId="9"/>
    <cellStyle name="Normal 4" xfId="10"/>
    <cellStyle name="Normal 5" xfId="1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J1" zoomScaleNormal="100" workbookViewId="0">
      <selection activeCell="R4" sqref="R4"/>
    </sheetView>
  </sheetViews>
  <sheetFormatPr baseColWidth="10" defaultRowHeight="12.75"/>
  <cols>
    <col min="1" max="1" width="4" style="1" bestFit="1" customWidth="1"/>
    <col min="2" max="2" width="19.42578125" style="1" customWidth="1"/>
    <col min="3" max="3" width="15" style="1" customWidth="1"/>
    <col min="4" max="4" width="16.5703125" style="1" customWidth="1"/>
    <col min="5" max="5" width="17.42578125" style="1" customWidth="1"/>
    <col min="6" max="6" width="16.42578125" style="1" customWidth="1"/>
    <col min="7" max="7" width="16.28515625" style="1" customWidth="1"/>
    <col min="8" max="8" width="14.28515625" style="1" customWidth="1"/>
    <col min="9" max="9" width="15" style="1" customWidth="1"/>
    <col min="10" max="10" width="17.7109375" style="1" customWidth="1"/>
    <col min="11" max="11" width="13.85546875" style="1" customWidth="1"/>
    <col min="12" max="12" width="13.7109375" style="1" customWidth="1"/>
    <col min="13" max="13" width="13.28515625" style="1" bestFit="1" customWidth="1"/>
    <col min="14" max="14" width="12" style="1" customWidth="1"/>
    <col min="15" max="15" width="16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29" t="s">
        <v>102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89</v>
      </c>
      <c r="C3" s="6">
        <v>10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31" t="s">
        <v>86</v>
      </c>
      <c r="B4" s="131" t="s">
        <v>54</v>
      </c>
      <c r="C4" s="135" t="s">
        <v>90</v>
      </c>
      <c r="D4" s="142" t="s">
        <v>96</v>
      </c>
      <c r="E4" s="136" t="s">
        <v>84</v>
      </c>
      <c r="F4" s="137"/>
      <c r="G4" s="138"/>
      <c r="H4" s="130" t="s">
        <v>107</v>
      </c>
      <c r="I4" s="130"/>
      <c r="J4" s="130"/>
      <c r="K4" s="130"/>
      <c r="L4" s="130"/>
      <c r="N4" s="132" t="s">
        <v>92</v>
      </c>
      <c r="O4" s="133"/>
      <c r="P4" s="133"/>
      <c r="Q4" s="134"/>
    </row>
    <row r="5" spans="1:17">
      <c r="A5" s="131"/>
      <c r="B5" s="131"/>
      <c r="C5" s="135"/>
      <c r="D5" s="142"/>
      <c r="E5" s="139"/>
      <c r="F5" s="140"/>
      <c r="G5" s="141"/>
      <c r="H5" s="130"/>
      <c r="I5" s="130"/>
      <c r="J5" s="130"/>
      <c r="K5" s="130"/>
      <c r="L5" s="130"/>
      <c r="N5" s="130" t="s">
        <v>96</v>
      </c>
      <c r="O5" s="130" t="s">
        <v>94</v>
      </c>
      <c r="P5" s="130" t="s">
        <v>88</v>
      </c>
      <c r="Q5" s="130"/>
    </row>
    <row r="6" spans="1:17" ht="25.5">
      <c r="A6" s="131"/>
      <c r="B6" s="131"/>
      <c r="C6" s="135"/>
      <c r="D6" s="142"/>
      <c r="E6" s="8" t="s">
        <v>87</v>
      </c>
      <c r="F6" s="9" t="s">
        <v>88</v>
      </c>
      <c r="G6" s="10" t="s">
        <v>109</v>
      </c>
      <c r="H6" s="11" t="s">
        <v>90</v>
      </c>
      <c r="I6" s="7" t="s">
        <v>91</v>
      </c>
      <c r="J6" s="8" t="s">
        <v>87</v>
      </c>
      <c r="K6" s="9" t="s">
        <v>88</v>
      </c>
      <c r="L6" s="10" t="s">
        <v>110</v>
      </c>
      <c r="N6" s="130"/>
      <c r="O6" s="130"/>
      <c r="P6" s="12" t="s">
        <v>93</v>
      </c>
      <c r="Q6" s="12" t="s">
        <v>95</v>
      </c>
    </row>
    <row r="7" spans="1:17">
      <c r="A7" s="13">
        <v>1</v>
      </c>
      <c r="B7" s="14" t="s">
        <v>58</v>
      </c>
      <c r="C7" s="15">
        <f>+'RESUMEN COSTOS MENSUALES'!$C$6</f>
        <v>323021</v>
      </c>
      <c r="D7" s="15">
        <f>+'ALIMENTO TERAPEUTICO'!$B$16</f>
        <v>5347440</v>
      </c>
      <c r="E7" s="15">
        <f>+'RESUMEN COSTOS MENSUALES'!$C$19</f>
        <v>21048922</v>
      </c>
      <c r="F7" s="15">
        <f>+'RESUMEN COSTOS MENSUALES'!D24</f>
        <v>9964536</v>
      </c>
      <c r="G7" s="15">
        <f t="shared" ref="G7" si="0">+E7+F7</f>
        <v>31013458</v>
      </c>
      <c r="H7" s="16">
        <f>+C7</f>
        <v>323021</v>
      </c>
      <c r="I7" s="16">
        <f>D7*2</f>
        <v>10694880</v>
      </c>
      <c r="J7" s="16">
        <f>+E7*$C$3</f>
        <v>210489220</v>
      </c>
      <c r="K7" s="16">
        <f>+F7*$C$3</f>
        <v>99645360</v>
      </c>
      <c r="L7" s="16">
        <f t="shared" ref="L7" si="1">+H7+I7+J7+K7</f>
        <v>321152481</v>
      </c>
      <c r="M7" s="17"/>
      <c r="N7" s="16">
        <f t="shared" ref="N7" si="2">+D7/84</f>
        <v>63660</v>
      </c>
      <c r="O7" s="16">
        <f t="shared" ref="O7" si="3">+ROUND(E7/120,0)</f>
        <v>175408</v>
      </c>
      <c r="P7" s="16">
        <f>+'RPP FASE'!B14</f>
        <v>175073</v>
      </c>
      <c r="Q7" s="16">
        <f>+'RPP FASE'!C14</f>
        <v>60029</v>
      </c>
    </row>
  </sheetData>
  <mergeCells count="11">
    <mergeCell ref="A1:L1"/>
    <mergeCell ref="O5:O6"/>
    <mergeCell ref="P5:Q5"/>
    <mergeCell ref="H4:L5"/>
    <mergeCell ref="A4:A6"/>
    <mergeCell ref="B4:B6"/>
    <mergeCell ref="N4:Q4"/>
    <mergeCell ref="N5:N6"/>
    <mergeCell ref="C4:C6"/>
    <mergeCell ref="E4:G5"/>
    <mergeCell ref="D4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view="pageBreakPreview" zoomScaleNormal="100" zoomScaleSheetLayoutView="100" workbookViewId="0">
      <selection activeCell="D8" sqref="D8"/>
    </sheetView>
  </sheetViews>
  <sheetFormatPr baseColWidth="10" defaultRowHeight="12.75"/>
  <cols>
    <col min="1" max="1" width="1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59" t="s">
        <v>101</v>
      </c>
      <c r="B1" s="160"/>
      <c r="C1" s="160"/>
      <c r="D1" s="160"/>
      <c r="E1" s="161"/>
      <c r="F1" s="3"/>
      <c r="G1" s="3"/>
      <c r="H1" s="3"/>
      <c r="I1" s="3"/>
      <c r="J1" s="19"/>
    </row>
    <row r="2" spans="1:10" ht="32.25" customHeight="1">
      <c r="A2" s="20"/>
      <c r="B2" s="21"/>
      <c r="C2" s="21"/>
      <c r="D2" s="21"/>
      <c r="E2" s="22"/>
      <c r="F2" s="3"/>
      <c r="G2" s="3"/>
      <c r="H2" s="3"/>
      <c r="I2" s="3"/>
      <c r="J2" s="19"/>
    </row>
    <row r="3" spans="1:10" ht="12.75" customHeight="1">
      <c r="A3" s="130" t="s">
        <v>39</v>
      </c>
      <c r="B3" s="130"/>
      <c r="C3" s="130"/>
      <c r="D3" s="23"/>
      <c r="E3" s="24"/>
      <c r="F3" s="3"/>
      <c r="G3" s="3"/>
      <c r="H3" s="3"/>
      <c r="I3" s="3"/>
      <c r="J3" s="3"/>
    </row>
    <row r="4" spans="1:10">
      <c r="A4" s="155" t="s">
        <v>78</v>
      </c>
      <c r="B4" s="156"/>
      <c r="C4" s="12" t="s">
        <v>79</v>
      </c>
      <c r="D4" s="23"/>
      <c r="E4" s="38"/>
      <c r="F4" s="25"/>
      <c r="G4" s="25"/>
      <c r="H4" s="25"/>
      <c r="I4" s="25"/>
      <c r="J4" s="25"/>
    </row>
    <row r="5" spans="1:10" ht="12.75" customHeight="1">
      <c r="A5" s="157" t="s">
        <v>16</v>
      </c>
      <c r="B5" s="158"/>
      <c r="C5" s="26">
        <f>+'DOTACIÓN INICIAL'!E20</f>
        <v>3230207</v>
      </c>
      <c r="D5" s="23"/>
      <c r="E5" s="38"/>
      <c r="F5" s="3"/>
      <c r="G5" s="3"/>
      <c r="H5" s="3"/>
      <c r="I5" s="3"/>
      <c r="J5" s="3"/>
    </row>
    <row r="6" spans="1:10" ht="16.5">
      <c r="A6" s="157" t="s">
        <v>80</v>
      </c>
      <c r="B6" s="158"/>
      <c r="C6" s="27">
        <f>+ROUNDUP(C5*10%,0)</f>
        <v>323021</v>
      </c>
      <c r="D6" s="23"/>
      <c r="E6" s="22"/>
      <c r="F6" s="3"/>
      <c r="G6" s="3"/>
      <c r="H6" s="3"/>
      <c r="I6" s="3"/>
      <c r="J6" s="3"/>
    </row>
    <row r="7" spans="1:10" ht="16.5">
      <c r="A7" s="28"/>
      <c r="B7" s="23"/>
      <c r="C7" s="29"/>
      <c r="D7" s="3"/>
      <c r="E7" s="22"/>
      <c r="F7" s="3"/>
      <c r="G7" s="3"/>
      <c r="H7" s="3"/>
      <c r="I7" s="3"/>
      <c r="J7" s="3"/>
    </row>
    <row r="8" spans="1:10" ht="16.5">
      <c r="A8" s="143" t="s">
        <v>40</v>
      </c>
      <c r="B8" s="144"/>
      <c r="C8" s="144"/>
      <c r="D8" s="3"/>
      <c r="E8" s="22"/>
      <c r="F8" s="3"/>
      <c r="G8" s="3"/>
      <c r="H8" s="3"/>
      <c r="I8" s="3"/>
      <c r="J8" s="3"/>
    </row>
    <row r="9" spans="1:10" ht="12.75" customHeight="1">
      <c r="A9" s="136" t="s">
        <v>78</v>
      </c>
      <c r="B9" s="138"/>
      <c r="C9" s="12" t="s">
        <v>84</v>
      </c>
      <c r="D9" s="3"/>
      <c r="E9" s="22"/>
      <c r="F9" s="3"/>
      <c r="G9" s="3"/>
      <c r="H9" s="3"/>
      <c r="I9" s="3"/>
      <c r="J9" s="3"/>
    </row>
    <row r="10" spans="1:10" ht="16.5">
      <c r="A10" s="152" t="s">
        <v>40</v>
      </c>
      <c r="B10" s="152"/>
      <c r="C10" s="26">
        <f>('ALIMENTO TERAPEUTICO'!$N$16)/12</f>
        <v>891240</v>
      </c>
      <c r="D10" s="3"/>
      <c r="E10" s="22"/>
      <c r="F10" s="3"/>
      <c r="G10" s="3"/>
      <c r="H10" s="3"/>
      <c r="I10" s="3"/>
      <c r="J10" s="3"/>
    </row>
    <row r="11" spans="1:10" ht="16.5">
      <c r="A11" s="28"/>
      <c r="B11" s="23"/>
      <c r="C11" s="29"/>
      <c r="D11" s="3"/>
      <c r="E11" s="22"/>
      <c r="F11" s="3"/>
      <c r="G11" s="3"/>
      <c r="H11" s="3"/>
      <c r="I11" s="3"/>
      <c r="J11" s="3"/>
    </row>
    <row r="12" spans="1:10" ht="16.5">
      <c r="A12" s="143" t="s">
        <v>82</v>
      </c>
      <c r="B12" s="144"/>
      <c r="C12" s="144"/>
      <c r="D12" s="3"/>
      <c r="E12" s="22"/>
      <c r="F12" s="3"/>
      <c r="G12" s="3"/>
      <c r="H12" s="3"/>
      <c r="I12" s="3"/>
      <c r="J12" s="3"/>
    </row>
    <row r="13" spans="1:10" ht="12.75" customHeight="1">
      <c r="A13" s="136" t="s">
        <v>78</v>
      </c>
      <c r="B13" s="138"/>
      <c r="C13" s="12" t="s">
        <v>79</v>
      </c>
      <c r="D13" s="3"/>
      <c r="E13" s="22"/>
      <c r="F13" s="3"/>
      <c r="G13" s="3"/>
      <c r="H13" s="3"/>
      <c r="I13" s="3"/>
      <c r="J13" s="3"/>
    </row>
    <row r="14" spans="1:10" ht="16.5">
      <c r="A14" s="152" t="s">
        <v>51</v>
      </c>
      <c r="B14" s="152"/>
      <c r="C14" s="26">
        <f>+'COSTOS MENSUALES - DETALLADOS'!E22</f>
        <v>147412</v>
      </c>
      <c r="D14" s="3"/>
      <c r="E14" s="22"/>
      <c r="F14" s="19"/>
      <c r="G14" s="19"/>
      <c r="H14" s="19"/>
      <c r="I14" s="19"/>
      <c r="J14" s="19"/>
    </row>
    <row r="15" spans="1:10" ht="12.75" customHeight="1">
      <c r="A15" s="152" t="s">
        <v>74</v>
      </c>
      <c r="B15" s="152"/>
      <c r="C15" s="26">
        <f>+'COSTOS MENSUALES - DETALLADOS'!E31</f>
        <v>14687064</v>
      </c>
      <c r="D15" s="23"/>
      <c r="E15" s="22"/>
      <c r="F15" s="19"/>
      <c r="G15" s="19"/>
      <c r="H15" s="19"/>
      <c r="I15" s="19"/>
      <c r="J15" s="19"/>
    </row>
    <row r="16" spans="1:10">
      <c r="A16" s="147" t="s">
        <v>37</v>
      </c>
      <c r="B16" s="148"/>
      <c r="C16" s="26">
        <f>+'COSTOS MENSUALES - DETALLADOS'!E37</f>
        <v>4300908</v>
      </c>
      <c r="D16" s="23"/>
      <c r="E16" s="121"/>
      <c r="F16" s="19"/>
      <c r="G16" s="19"/>
      <c r="H16" s="19"/>
      <c r="I16" s="19"/>
      <c r="J16" s="19"/>
    </row>
    <row r="17" spans="1:10">
      <c r="A17" s="150" t="s">
        <v>81</v>
      </c>
      <c r="B17" s="151"/>
      <c r="C17" s="31">
        <f>SUM(C14:C16)</f>
        <v>19135384</v>
      </c>
      <c r="D17" s="23"/>
      <c r="E17" s="38"/>
      <c r="F17" s="19"/>
      <c r="G17" s="19"/>
      <c r="H17" s="19"/>
      <c r="I17" s="19"/>
      <c r="J17" s="19"/>
    </row>
    <row r="18" spans="1:10">
      <c r="A18" s="149" t="s">
        <v>23</v>
      </c>
      <c r="B18" s="149"/>
      <c r="C18" s="32">
        <f>ROUND(C17*10%,0)</f>
        <v>1913538</v>
      </c>
      <c r="D18" s="30"/>
      <c r="E18" s="121"/>
      <c r="F18" s="19"/>
      <c r="G18" s="19"/>
      <c r="H18" s="19"/>
      <c r="I18" s="19"/>
      <c r="J18" s="19"/>
    </row>
    <row r="19" spans="1:10">
      <c r="A19" s="153" t="s">
        <v>83</v>
      </c>
      <c r="B19" s="154"/>
      <c r="C19" s="33">
        <f>+C17+C18</f>
        <v>21048922</v>
      </c>
      <c r="D19" s="30"/>
      <c r="E19" s="121"/>
      <c r="F19" s="34"/>
      <c r="G19" s="34"/>
      <c r="H19" s="34"/>
      <c r="I19" s="35"/>
      <c r="J19" s="36"/>
    </row>
    <row r="20" spans="1:10" ht="13.5">
      <c r="A20" s="37"/>
      <c r="B20" s="23"/>
      <c r="C20" s="23"/>
      <c r="D20" s="23"/>
      <c r="E20" s="122"/>
    </row>
    <row r="21" spans="1:10" ht="12.75" customHeight="1">
      <c r="A21" s="145" t="s">
        <v>54</v>
      </c>
      <c r="B21" s="130" t="s">
        <v>75</v>
      </c>
      <c r="C21" s="130"/>
      <c r="D21" s="130"/>
      <c r="E21" s="38"/>
    </row>
    <row r="22" spans="1:10">
      <c r="A22" s="146"/>
      <c r="B22" s="39" t="s">
        <v>68</v>
      </c>
      <c r="C22" s="39" t="s">
        <v>15</v>
      </c>
      <c r="D22" s="39" t="s">
        <v>14</v>
      </c>
      <c r="E22" s="38"/>
    </row>
    <row r="23" spans="1:10">
      <c r="A23" s="14" t="s">
        <v>57</v>
      </c>
      <c r="B23" s="40">
        <f>+'RPP FASE'!D13</f>
        <v>0</v>
      </c>
      <c r="C23" s="40">
        <f>+'RPP FASE'!E13</f>
        <v>0</v>
      </c>
      <c r="D23" s="40">
        <f>+B23+C23</f>
        <v>0</v>
      </c>
      <c r="E23" s="38"/>
      <c r="F23" s="17"/>
    </row>
    <row r="24" spans="1:10">
      <c r="A24" s="14" t="s">
        <v>58</v>
      </c>
      <c r="B24" s="40">
        <f>+'RPP FASE'!D14</f>
        <v>4201752</v>
      </c>
      <c r="C24" s="40">
        <f>+'RPP FASE'!E14</f>
        <v>5762784</v>
      </c>
      <c r="D24" s="40">
        <f t="shared" ref="D24:D35" si="0">+B24+C24</f>
        <v>9964536</v>
      </c>
      <c r="E24" s="38"/>
      <c r="F24" s="17"/>
    </row>
    <row r="25" spans="1:10">
      <c r="A25" s="14" t="s">
        <v>59</v>
      </c>
      <c r="B25" s="40">
        <f>+'RPP FASE'!D15</f>
        <v>4890600</v>
      </c>
      <c r="C25" s="40">
        <f>+'RPP FASE'!E15</f>
        <v>6441216</v>
      </c>
      <c r="D25" s="40">
        <f t="shared" si="0"/>
        <v>11331816</v>
      </c>
      <c r="E25" s="38"/>
      <c r="F25" s="17"/>
    </row>
    <row r="26" spans="1:10">
      <c r="A26" s="14" t="s">
        <v>60</v>
      </c>
      <c r="B26" s="40">
        <f>+'RPP FASE'!D16</f>
        <v>3539544</v>
      </c>
      <c r="C26" s="40">
        <f>+'RPP FASE'!E16</f>
        <v>7756896</v>
      </c>
      <c r="D26" s="40">
        <f t="shared" si="0"/>
        <v>11296440</v>
      </c>
      <c r="E26" s="38"/>
      <c r="F26" s="17"/>
    </row>
    <row r="27" spans="1:10">
      <c r="A27" s="14" t="s">
        <v>61</v>
      </c>
      <c r="B27" s="40">
        <f>+'RPP FASE'!D17</f>
        <v>2983800</v>
      </c>
      <c r="C27" s="40">
        <f>+'RPP FASE'!E17</f>
        <v>5106432</v>
      </c>
      <c r="D27" s="40">
        <f t="shared" si="0"/>
        <v>8090232</v>
      </c>
      <c r="E27" s="38"/>
      <c r="F27" s="17"/>
    </row>
    <row r="28" spans="1:10">
      <c r="A28" s="14" t="s">
        <v>62</v>
      </c>
      <c r="B28" s="40">
        <f>+'RPP FASE'!D18</f>
        <v>3486936</v>
      </c>
      <c r="C28" s="40">
        <f>+'RPP FASE'!E18</f>
        <v>5511552</v>
      </c>
      <c r="D28" s="40">
        <f t="shared" si="0"/>
        <v>8998488</v>
      </c>
      <c r="E28" s="38"/>
      <c r="F28" s="17"/>
    </row>
    <row r="29" spans="1:10">
      <c r="A29" s="14" t="s">
        <v>63</v>
      </c>
      <c r="B29" s="40">
        <f>+'RPP FASE'!D19</f>
        <v>3484608</v>
      </c>
      <c r="C29" s="40">
        <f>+'RPP FASE'!E19</f>
        <v>4984320</v>
      </c>
      <c r="D29" s="40">
        <f t="shared" si="0"/>
        <v>8468928</v>
      </c>
      <c r="E29" s="38"/>
      <c r="F29" s="17"/>
    </row>
    <row r="30" spans="1:10">
      <c r="A30" s="14" t="s">
        <v>64</v>
      </c>
      <c r="B30" s="40">
        <f>+'RPP FASE'!D20</f>
        <v>4731552</v>
      </c>
      <c r="C30" s="40">
        <f>+'RPP FASE'!E20</f>
        <v>8503872</v>
      </c>
      <c r="D30" s="40">
        <f t="shared" si="0"/>
        <v>13235424</v>
      </c>
      <c r="E30" s="38"/>
      <c r="F30" s="17"/>
    </row>
    <row r="31" spans="1:10">
      <c r="A31" s="18" t="s">
        <v>65</v>
      </c>
      <c r="B31" s="40">
        <f>+'RPP FASE'!D21</f>
        <v>3943176</v>
      </c>
      <c r="C31" s="40">
        <f>+'RPP FASE'!E21</f>
        <v>6304608</v>
      </c>
      <c r="D31" s="40">
        <f t="shared" si="0"/>
        <v>10247784</v>
      </c>
      <c r="E31" s="38"/>
      <c r="F31" s="17"/>
    </row>
    <row r="32" spans="1:10">
      <c r="A32" s="18" t="s">
        <v>104</v>
      </c>
      <c r="B32" s="40">
        <f>+'RPP FASE'!D22</f>
        <v>3784944</v>
      </c>
      <c r="C32" s="40">
        <f>+'RPP FASE'!E22</f>
        <v>5885376</v>
      </c>
      <c r="D32" s="40">
        <f t="shared" si="0"/>
        <v>9670320</v>
      </c>
      <c r="E32" s="38"/>
      <c r="F32" s="17"/>
    </row>
    <row r="33" spans="1:6">
      <c r="A33" s="18" t="s">
        <v>105</v>
      </c>
      <c r="B33" s="40">
        <f>+'RPP FASE'!D23</f>
        <v>5269872</v>
      </c>
      <c r="C33" s="40">
        <f>+'RPP FASE'!E23</f>
        <v>7399200</v>
      </c>
      <c r="D33" s="40">
        <f t="shared" ref="D33" si="1">+B33+C33</f>
        <v>12669072</v>
      </c>
      <c r="E33" s="38"/>
      <c r="F33" s="17"/>
    </row>
    <row r="34" spans="1:6">
      <c r="A34" s="18" t="s">
        <v>66</v>
      </c>
      <c r="B34" s="40">
        <f>+'RPP FASE'!D24</f>
        <v>2761896</v>
      </c>
      <c r="C34" s="40">
        <f>+'RPP FASE'!E24</f>
        <v>4242528</v>
      </c>
      <c r="D34" s="40">
        <f t="shared" si="0"/>
        <v>7004424</v>
      </c>
      <c r="E34" s="38"/>
      <c r="F34" s="17"/>
    </row>
    <row r="35" spans="1:6">
      <c r="A35" s="18" t="s">
        <v>67</v>
      </c>
      <c r="B35" s="40">
        <f>+'RPP FASE'!D25</f>
        <v>3941448</v>
      </c>
      <c r="C35" s="40">
        <f>+'RPP FASE'!E25</f>
        <v>6972096</v>
      </c>
      <c r="D35" s="40">
        <f t="shared" si="0"/>
        <v>10913544</v>
      </c>
      <c r="E35" s="41"/>
      <c r="F35" s="17"/>
    </row>
    <row r="36" spans="1:6">
      <c r="A36" s="13" t="s">
        <v>103</v>
      </c>
      <c r="B36" s="40">
        <f>+'RPP FASE'!D26</f>
        <v>2901024</v>
      </c>
      <c r="C36" s="40">
        <f>+'RPP FASE'!E26</f>
        <v>4775136</v>
      </c>
      <c r="D36" s="40">
        <f t="shared" ref="D36" si="2">+B36+C36</f>
        <v>7676160</v>
      </c>
    </row>
  </sheetData>
  <mergeCells count="18">
    <mergeCell ref="A4:B4"/>
    <mergeCell ref="A5:B5"/>
    <mergeCell ref="A6:B6"/>
    <mergeCell ref="A3:C3"/>
    <mergeCell ref="A1:E1"/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view="pageBreakPreview" topLeftCell="A4" zoomScaleNormal="100" zoomScaleSheetLayoutView="100" workbookViewId="0">
      <selection activeCell="C13" sqref="C13"/>
    </sheetView>
  </sheetViews>
  <sheetFormatPr baseColWidth="10" defaultRowHeight="12.75"/>
  <cols>
    <col min="1" max="1" width="65.140625" style="48" customWidth="1"/>
    <col min="2" max="3" width="15" style="1" customWidth="1"/>
    <col min="4" max="4" width="17.28515625" style="1" customWidth="1"/>
    <col min="5" max="5" width="14.85546875" style="1" bestFit="1" customWidth="1"/>
    <col min="6" max="6" width="3" style="1" customWidth="1"/>
    <col min="7" max="7" width="19.5703125" style="1" customWidth="1"/>
    <col min="8" max="8" width="13.28515625" style="1" bestFit="1" customWidth="1"/>
    <col min="9" max="16384" width="11.42578125" style="1"/>
  </cols>
  <sheetData>
    <row r="1" spans="1:6" ht="37.5" customHeight="1">
      <c r="A1" s="162" t="s">
        <v>43</v>
      </c>
      <c r="B1" s="162"/>
      <c r="C1" s="162"/>
      <c r="D1" s="162"/>
      <c r="E1" s="162"/>
    </row>
    <row r="2" spans="1:6">
      <c r="A2" s="42"/>
    </row>
    <row r="3" spans="1:6">
      <c r="A3" s="43" t="s">
        <v>36</v>
      </c>
      <c r="B3" s="168">
        <v>2015</v>
      </c>
      <c r="C3" s="169"/>
      <c r="D3" s="169"/>
      <c r="E3" s="170"/>
    </row>
    <row r="4" spans="1:6">
      <c r="A4" s="44"/>
      <c r="B4" s="155" t="s">
        <v>53</v>
      </c>
      <c r="C4" s="167"/>
      <c r="D4" s="156"/>
      <c r="E4" s="45">
        <v>0.03</v>
      </c>
    </row>
    <row r="5" spans="1:6">
      <c r="A5" s="44"/>
    </row>
    <row r="6" spans="1:6" ht="15.75">
      <c r="A6" s="46" t="s">
        <v>2</v>
      </c>
      <c r="B6" s="47"/>
      <c r="C6" s="47"/>
      <c r="D6" s="47"/>
      <c r="E6" s="47"/>
    </row>
    <row r="7" spans="1:6" ht="12.75" customHeight="1"/>
    <row r="9" spans="1:6" ht="31.5" customHeight="1">
      <c r="A9" s="49" t="s">
        <v>18</v>
      </c>
      <c r="B9" s="12" t="s">
        <v>111</v>
      </c>
      <c r="C9" s="123" t="s">
        <v>98</v>
      </c>
      <c r="D9" s="12" t="s">
        <v>12</v>
      </c>
      <c r="E9" s="12" t="s">
        <v>13</v>
      </c>
    </row>
    <row r="10" spans="1:6" ht="25.5">
      <c r="A10" s="53" t="s">
        <v>35</v>
      </c>
      <c r="B10" s="101">
        <v>682420.32</v>
      </c>
      <c r="C10" s="101">
        <f>ROUND(B10+B10*$E$4,0)</f>
        <v>702893</v>
      </c>
      <c r="D10" s="78">
        <v>1</v>
      </c>
      <c r="E10" s="100">
        <f>ROUND(C10*D10,0)</f>
        <v>702893</v>
      </c>
    </row>
    <row r="11" spans="1:6" ht="25.5">
      <c r="A11" s="53" t="s">
        <v>24</v>
      </c>
      <c r="B11" s="101">
        <v>225076.63</v>
      </c>
      <c r="C11" s="101">
        <f t="shared" ref="C11:C17" si="0">ROUND(B11+B11*$E$4,0)</f>
        <v>231829</v>
      </c>
      <c r="D11" s="78">
        <v>1</v>
      </c>
      <c r="E11" s="100">
        <f t="shared" ref="E11:E17" si="1">ROUND(C11*D11,0)</f>
        <v>231829</v>
      </c>
    </row>
    <row r="12" spans="1:6">
      <c r="A12" s="53" t="s">
        <v>41</v>
      </c>
      <c r="B12" s="69">
        <v>573073.46</v>
      </c>
      <c r="C12" s="101">
        <f t="shared" si="0"/>
        <v>590266</v>
      </c>
      <c r="D12" s="54">
        <v>1</v>
      </c>
      <c r="E12" s="100">
        <f t="shared" si="1"/>
        <v>590266</v>
      </c>
    </row>
    <row r="13" spans="1:6" ht="38.25">
      <c r="A13" s="55" t="s">
        <v>26</v>
      </c>
      <c r="B13" s="101">
        <v>104463.63</v>
      </c>
      <c r="C13" s="101">
        <f t="shared" si="0"/>
        <v>107598</v>
      </c>
      <c r="D13" s="78">
        <v>1</v>
      </c>
      <c r="E13" s="100">
        <f t="shared" si="1"/>
        <v>107598</v>
      </c>
      <c r="F13" s="56"/>
    </row>
    <row r="14" spans="1:6" ht="38.25">
      <c r="A14" s="53" t="s">
        <v>25</v>
      </c>
      <c r="B14" s="101">
        <v>241206.43</v>
      </c>
      <c r="C14" s="101">
        <f t="shared" si="0"/>
        <v>248443</v>
      </c>
      <c r="D14" s="78">
        <v>1</v>
      </c>
      <c r="E14" s="100">
        <f t="shared" si="1"/>
        <v>248443</v>
      </c>
    </row>
    <row r="15" spans="1:6">
      <c r="A15" s="53" t="s">
        <v>1</v>
      </c>
      <c r="B15" s="69">
        <v>233907.85</v>
      </c>
      <c r="C15" s="101">
        <f t="shared" si="0"/>
        <v>240925</v>
      </c>
      <c r="D15" s="51">
        <v>1</v>
      </c>
      <c r="E15" s="100">
        <f t="shared" si="1"/>
        <v>240925</v>
      </c>
    </row>
    <row r="16" spans="1:6">
      <c r="A16" s="53" t="s">
        <v>42</v>
      </c>
      <c r="B16" s="69">
        <v>725112.79</v>
      </c>
      <c r="C16" s="101">
        <f t="shared" si="0"/>
        <v>746866</v>
      </c>
      <c r="D16" s="51">
        <v>1</v>
      </c>
      <c r="E16" s="100">
        <f t="shared" si="1"/>
        <v>746866</v>
      </c>
    </row>
    <row r="17" spans="1:6">
      <c r="A17" s="57" t="s">
        <v>3</v>
      </c>
      <c r="B17" s="69">
        <v>350861.26</v>
      </c>
      <c r="C17" s="101">
        <f t="shared" si="0"/>
        <v>361387</v>
      </c>
      <c r="D17" s="58">
        <v>1</v>
      </c>
      <c r="E17" s="100">
        <f t="shared" si="1"/>
        <v>361387</v>
      </c>
    </row>
    <row r="18" spans="1:6">
      <c r="B18" s="163" t="s">
        <v>14</v>
      </c>
      <c r="C18" s="164"/>
      <c r="D18" s="165"/>
      <c r="E18" s="52">
        <f>SUM(E10:E17)</f>
        <v>3230207</v>
      </c>
    </row>
    <row r="20" spans="1:6" ht="16.5">
      <c r="A20" s="166" t="s">
        <v>72</v>
      </c>
      <c r="B20" s="166"/>
      <c r="C20" s="166"/>
      <c r="D20" s="166"/>
      <c r="E20" s="99">
        <f>+E18</f>
        <v>3230207</v>
      </c>
      <c r="F20" s="59"/>
    </row>
    <row r="21" spans="1:6">
      <c r="A21" s="60"/>
      <c r="B21" s="61"/>
      <c r="C21" s="61"/>
      <c r="D21" s="61"/>
      <c r="E21" s="62"/>
    </row>
    <row r="22" spans="1:6">
      <c r="A22" s="60"/>
      <c r="B22" s="63"/>
      <c r="C22" s="63"/>
      <c r="D22" s="63"/>
      <c r="E22" s="63"/>
    </row>
    <row r="23" spans="1:6">
      <c r="A23" s="60"/>
      <c r="B23" s="63"/>
      <c r="C23" s="63"/>
      <c r="D23" s="63"/>
      <c r="E23" s="63"/>
    </row>
    <row r="24" spans="1:6">
      <c r="A24" s="64"/>
      <c r="B24" s="63"/>
      <c r="C24" s="63"/>
      <c r="D24" s="63"/>
      <c r="E24" s="63"/>
    </row>
    <row r="25" spans="1:6">
      <c r="A25" s="60"/>
      <c r="B25" s="63"/>
      <c r="C25" s="63"/>
      <c r="D25" s="63"/>
      <c r="E25" s="63"/>
    </row>
    <row r="26" spans="1:6">
      <c r="A26" s="60"/>
      <c r="B26" s="63"/>
      <c r="C26" s="63"/>
      <c r="D26" s="63"/>
      <c r="E26" s="63"/>
    </row>
    <row r="27" spans="1:6">
      <c r="A27" s="60"/>
      <c r="B27" s="62"/>
      <c r="C27" s="62"/>
      <c r="D27" s="63"/>
      <c r="E27" s="63"/>
    </row>
    <row r="28" spans="1:6">
      <c r="A28" s="60"/>
      <c r="B28" s="63"/>
      <c r="C28" s="63"/>
      <c r="D28" s="63"/>
      <c r="E28" s="63"/>
    </row>
    <row r="29" spans="1:6">
      <c r="A29" s="60"/>
      <c r="B29" s="62"/>
      <c r="C29" s="62"/>
      <c r="D29" s="63"/>
      <c r="E29" s="63"/>
    </row>
    <row r="30" spans="1:6">
      <c r="A30" s="60"/>
      <c r="B30" s="63"/>
      <c r="C30" s="63"/>
      <c r="D30" s="63"/>
      <c r="E30" s="63"/>
    </row>
    <row r="31" spans="1:6">
      <c r="A31" s="60"/>
      <c r="B31" s="63"/>
      <c r="C31" s="63"/>
      <c r="D31" s="63"/>
      <c r="E31" s="63"/>
    </row>
    <row r="32" spans="1:6">
      <c r="A32" s="60"/>
      <c r="B32" s="63"/>
      <c r="C32" s="63"/>
      <c r="D32" s="63"/>
      <c r="E32" s="63"/>
    </row>
    <row r="33" spans="1:5">
      <c r="A33" s="60"/>
      <c r="B33" s="62"/>
      <c r="C33" s="62"/>
      <c r="D33" s="63"/>
      <c r="E33" s="63"/>
    </row>
  </sheetData>
  <mergeCells count="5">
    <mergeCell ref="A1:E1"/>
    <mergeCell ref="B18:D18"/>
    <mergeCell ref="A20:D20"/>
    <mergeCell ref="B4:D4"/>
    <mergeCell ref="B3:E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view="pageBreakPreview" zoomScaleNormal="130" zoomScaleSheetLayoutView="100" workbookViewId="0">
      <selection activeCell="C8" sqref="C8"/>
    </sheetView>
  </sheetViews>
  <sheetFormatPr baseColWidth="10" defaultRowHeight="12.75"/>
  <cols>
    <col min="1" max="1" width="62.5703125" style="48" customWidth="1"/>
    <col min="2" max="3" width="15.140625" style="48" customWidth="1"/>
    <col min="4" max="4" width="17.28515625" style="48" customWidth="1"/>
    <col min="5" max="5" width="15.140625" style="48" bestFit="1" customWidth="1"/>
    <col min="6" max="6" width="13.28515625" style="48" bestFit="1" customWidth="1"/>
    <col min="7" max="7" width="14.28515625" style="48" bestFit="1" customWidth="1"/>
    <col min="8" max="16384" width="11.42578125" style="48"/>
  </cols>
  <sheetData>
    <row r="1" spans="1:6" ht="37.5" customHeight="1">
      <c r="A1" s="172" t="s">
        <v>112</v>
      </c>
      <c r="B1" s="172"/>
      <c r="C1" s="172"/>
      <c r="D1" s="172"/>
      <c r="E1" s="172"/>
    </row>
    <row r="2" spans="1:6">
      <c r="A2" s="42"/>
    </row>
    <row r="3" spans="1:6">
      <c r="A3" s="65" t="s">
        <v>36</v>
      </c>
      <c r="B3" s="173">
        <v>2015</v>
      </c>
      <c r="C3" s="173"/>
      <c r="D3" s="173"/>
      <c r="E3" s="173"/>
    </row>
    <row r="4" spans="1:6">
      <c r="A4" s="44"/>
      <c r="B4" s="174" t="s">
        <v>53</v>
      </c>
      <c r="C4" s="175"/>
      <c r="D4" s="176"/>
      <c r="E4" s="102">
        <v>0.03</v>
      </c>
    </row>
    <row r="5" spans="1:6" ht="15.75" customHeight="1">
      <c r="A5" s="66" t="s">
        <v>76</v>
      </c>
      <c r="B5" s="66"/>
      <c r="C5" s="66"/>
      <c r="D5" s="66"/>
      <c r="E5" s="66"/>
    </row>
    <row r="6" spans="1:6" ht="15.75">
      <c r="A6" s="67" t="s">
        <v>19</v>
      </c>
      <c r="B6" s="103"/>
      <c r="C6" s="103"/>
      <c r="D6" s="103"/>
      <c r="E6" s="103"/>
    </row>
    <row r="7" spans="1:6">
      <c r="B7" s="64"/>
      <c r="C7" s="64"/>
      <c r="D7" s="104"/>
    </row>
    <row r="8" spans="1:6" ht="27" customHeight="1">
      <c r="A8" s="68" t="s">
        <v>50</v>
      </c>
      <c r="B8" s="123" t="s">
        <v>97</v>
      </c>
      <c r="C8" s="123" t="s">
        <v>98</v>
      </c>
      <c r="D8" s="105" t="s">
        <v>28</v>
      </c>
      <c r="E8" s="105" t="s">
        <v>13</v>
      </c>
    </row>
    <row r="9" spans="1:6">
      <c r="A9" s="50" t="s">
        <v>4</v>
      </c>
      <c r="B9" s="106">
        <v>761.17</v>
      </c>
      <c r="C9" s="69">
        <f>ROUND(B9+B9*$E$4,0)</f>
        <v>784</v>
      </c>
      <c r="D9" s="107">
        <v>20</v>
      </c>
      <c r="E9" s="108">
        <f>ROUND(C9*D9,0)</f>
        <v>15680</v>
      </c>
      <c r="F9" s="120"/>
    </row>
    <row r="10" spans="1:6">
      <c r="A10" s="50" t="s">
        <v>5</v>
      </c>
      <c r="B10" s="106">
        <v>103</v>
      </c>
      <c r="C10" s="69">
        <f t="shared" ref="C10:C20" si="0">ROUND(B10+B10*$E$4,0)</f>
        <v>106</v>
      </c>
      <c r="D10" s="107">
        <v>50</v>
      </c>
      <c r="E10" s="108">
        <f t="shared" ref="E10:E21" si="1">ROUND(C10*D10,0)</f>
        <v>5300</v>
      </c>
      <c r="F10" s="120"/>
    </row>
    <row r="11" spans="1:6">
      <c r="A11" s="50" t="s">
        <v>44</v>
      </c>
      <c r="B11" s="106">
        <v>515</v>
      </c>
      <c r="C11" s="69">
        <f t="shared" si="0"/>
        <v>530</v>
      </c>
      <c r="D11" s="107">
        <v>20</v>
      </c>
      <c r="E11" s="108">
        <f t="shared" si="1"/>
        <v>10600</v>
      </c>
      <c r="F11" s="120"/>
    </row>
    <row r="12" spans="1:6">
      <c r="A12" s="50" t="s">
        <v>52</v>
      </c>
      <c r="B12" s="106">
        <v>515</v>
      </c>
      <c r="C12" s="69">
        <f t="shared" si="0"/>
        <v>530</v>
      </c>
      <c r="D12" s="107">
        <v>20</v>
      </c>
      <c r="E12" s="108">
        <f t="shared" si="1"/>
        <v>10600</v>
      </c>
      <c r="F12" s="120"/>
    </row>
    <row r="13" spans="1:6">
      <c r="A13" s="50" t="s">
        <v>45</v>
      </c>
      <c r="B13" s="106">
        <v>206</v>
      </c>
      <c r="C13" s="69">
        <f t="shared" si="0"/>
        <v>212</v>
      </c>
      <c r="D13" s="107">
        <v>30</v>
      </c>
      <c r="E13" s="108">
        <f t="shared" si="1"/>
        <v>6360</v>
      </c>
      <c r="F13" s="120"/>
    </row>
    <row r="14" spans="1:6">
      <c r="A14" s="50" t="s">
        <v>6</v>
      </c>
      <c r="B14" s="106">
        <v>8187.47</v>
      </c>
      <c r="C14" s="69">
        <f t="shared" si="0"/>
        <v>8433</v>
      </c>
      <c r="D14" s="107">
        <v>4</v>
      </c>
      <c r="E14" s="108">
        <f t="shared" si="1"/>
        <v>33732</v>
      </c>
      <c r="F14" s="120"/>
    </row>
    <row r="15" spans="1:6">
      <c r="A15" s="50" t="s">
        <v>7</v>
      </c>
      <c r="B15" s="106">
        <v>936.27</v>
      </c>
      <c r="C15" s="69">
        <f t="shared" si="0"/>
        <v>964</v>
      </c>
      <c r="D15" s="107">
        <v>20</v>
      </c>
      <c r="E15" s="108">
        <f t="shared" si="1"/>
        <v>19280</v>
      </c>
      <c r="F15" s="120"/>
    </row>
    <row r="16" spans="1:6">
      <c r="A16" s="50" t="s">
        <v>8</v>
      </c>
      <c r="B16" s="106">
        <v>818.85</v>
      </c>
      <c r="C16" s="69">
        <f t="shared" si="0"/>
        <v>843</v>
      </c>
      <c r="D16" s="107">
        <v>5</v>
      </c>
      <c r="E16" s="108">
        <f t="shared" si="1"/>
        <v>4215</v>
      </c>
      <c r="F16" s="120"/>
    </row>
    <row r="17" spans="1:7">
      <c r="A17" s="50" t="s">
        <v>9</v>
      </c>
      <c r="B17" s="106">
        <v>1521.31</v>
      </c>
      <c r="C17" s="69">
        <f t="shared" si="0"/>
        <v>1567</v>
      </c>
      <c r="D17" s="107">
        <v>7</v>
      </c>
      <c r="E17" s="108">
        <f t="shared" si="1"/>
        <v>10969</v>
      </c>
      <c r="F17" s="120"/>
    </row>
    <row r="18" spans="1:7">
      <c r="A18" s="50" t="s">
        <v>10</v>
      </c>
      <c r="B18" s="106">
        <v>169.95</v>
      </c>
      <c r="C18" s="69">
        <f t="shared" si="0"/>
        <v>175</v>
      </c>
      <c r="D18" s="107">
        <v>20</v>
      </c>
      <c r="E18" s="108">
        <f t="shared" si="1"/>
        <v>3500</v>
      </c>
      <c r="F18" s="120"/>
    </row>
    <row r="19" spans="1:7">
      <c r="A19" s="50" t="s">
        <v>11</v>
      </c>
      <c r="B19" s="106">
        <v>3509.21</v>
      </c>
      <c r="C19" s="69">
        <f t="shared" si="0"/>
        <v>3614</v>
      </c>
      <c r="D19" s="107">
        <v>4</v>
      </c>
      <c r="E19" s="108">
        <f t="shared" si="1"/>
        <v>14456</v>
      </c>
      <c r="F19" s="120"/>
    </row>
    <row r="20" spans="1:7">
      <c r="A20" s="50" t="s">
        <v>48</v>
      </c>
      <c r="B20" s="106">
        <v>103</v>
      </c>
      <c r="C20" s="69">
        <f t="shared" si="0"/>
        <v>106</v>
      </c>
      <c r="D20" s="107">
        <v>120</v>
      </c>
      <c r="E20" s="108">
        <f t="shared" si="1"/>
        <v>12720</v>
      </c>
      <c r="F20" s="120"/>
    </row>
    <row r="21" spans="1:7">
      <c r="A21" s="50" t="s">
        <v>49</v>
      </c>
      <c r="B21" s="106"/>
      <c r="C21" s="106"/>
      <c r="D21" s="107"/>
      <c r="E21" s="108">
        <f t="shared" si="1"/>
        <v>0</v>
      </c>
      <c r="F21" s="120"/>
    </row>
    <row r="22" spans="1:7">
      <c r="B22" s="109" t="s">
        <v>14</v>
      </c>
      <c r="C22" s="126"/>
      <c r="D22" s="110"/>
      <c r="E22" s="111">
        <f>SUM(E9:E21)</f>
        <v>147412</v>
      </c>
      <c r="F22" s="120"/>
    </row>
    <row r="23" spans="1:7">
      <c r="F23" s="120"/>
    </row>
    <row r="24" spans="1:7" ht="27" customHeight="1">
      <c r="A24" s="49" t="s">
        <v>73</v>
      </c>
      <c r="B24" s="125" t="s">
        <v>97</v>
      </c>
      <c r="C24" s="125" t="s">
        <v>98</v>
      </c>
      <c r="D24" s="105" t="s">
        <v>28</v>
      </c>
      <c r="E24" s="105" t="s">
        <v>13</v>
      </c>
      <c r="F24" s="120"/>
    </row>
    <row r="25" spans="1:7">
      <c r="A25" s="50" t="s">
        <v>27</v>
      </c>
      <c r="B25" s="106">
        <v>3274701.66</v>
      </c>
      <c r="C25" s="69">
        <f t="shared" ref="C25:C30" si="2">ROUND(B25+B25*$E$4,0)</f>
        <v>3372943</v>
      </c>
      <c r="D25" s="107">
        <v>1</v>
      </c>
      <c r="E25" s="108">
        <f t="shared" ref="E25:E30" si="3">ROUND(C25*D25,0)</f>
        <v>3372943</v>
      </c>
      <c r="F25" s="120"/>
    </row>
    <row r="26" spans="1:7">
      <c r="A26" s="50" t="s">
        <v>29</v>
      </c>
      <c r="B26" s="106">
        <v>3274701.66</v>
      </c>
      <c r="C26" s="69">
        <f t="shared" si="2"/>
        <v>3372943</v>
      </c>
      <c r="D26" s="107">
        <v>1</v>
      </c>
      <c r="E26" s="108">
        <f t="shared" si="3"/>
        <v>3372943</v>
      </c>
      <c r="F26" s="120"/>
    </row>
    <row r="27" spans="1:7">
      <c r="A27" s="50" t="s">
        <v>46</v>
      </c>
      <c r="B27" s="106">
        <v>3274701.66</v>
      </c>
      <c r="C27" s="69">
        <f t="shared" si="2"/>
        <v>3372943</v>
      </c>
      <c r="D27" s="107">
        <v>1</v>
      </c>
      <c r="E27" s="108">
        <f t="shared" si="3"/>
        <v>3372943</v>
      </c>
      <c r="F27" s="120"/>
      <c r="G27" s="112"/>
    </row>
    <row r="28" spans="1:7">
      <c r="A28" s="50" t="s">
        <v>20</v>
      </c>
      <c r="B28" s="106">
        <v>824000</v>
      </c>
      <c r="C28" s="69">
        <f t="shared" si="2"/>
        <v>848720</v>
      </c>
      <c r="D28" s="107">
        <v>4</v>
      </c>
      <c r="E28" s="108">
        <f t="shared" si="3"/>
        <v>3394880</v>
      </c>
      <c r="F28" s="120"/>
    </row>
    <row r="29" spans="1:7">
      <c r="A29" s="50" t="s">
        <v>21</v>
      </c>
      <c r="B29" s="106">
        <v>927000</v>
      </c>
      <c r="C29" s="69">
        <f t="shared" si="2"/>
        <v>954810</v>
      </c>
      <c r="D29" s="107">
        <v>1</v>
      </c>
      <c r="E29" s="108">
        <f t="shared" si="3"/>
        <v>954810</v>
      </c>
      <c r="F29" s="120"/>
    </row>
    <row r="30" spans="1:7">
      <c r="A30" s="50" t="s">
        <v>22</v>
      </c>
      <c r="B30" s="106">
        <v>212180</v>
      </c>
      <c r="C30" s="69">
        <f t="shared" si="2"/>
        <v>218545</v>
      </c>
      <c r="D30" s="107">
        <v>1</v>
      </c>
      <c r="E30" s="108">
        <f t="shared" si="3"/>
        <v>218545</v>
      </c>
      <c r="F30" s="120"/>
    </row>
    <row r="31" spans="1:7" ht="13.5">
      <c r="A31" s="70"/>
      <c r="B31" s="113" t="s">
        <v>14</v>
      </c>
      <c r="C31" s="127"/>
      <c r="D31" s="114"/>
      <c r="E31" s="115">
        <f>SUM(E25:E30)</f>
        <v>14687064</v>
      </c>
      <c r="F31" s="120"/>
    </row>
    <row r="32" spans="1:7">
      <c r="F32" s="120"/>
    </row>
    <row r="33" spans="1:7" ht="25.5">
      <c r="A33" s="49" t="s">
        <v>38</v>
      </c>
      <c r="B33" s="125" t="s">
        <v>97</v>
      </c>
      <c r="C33" s="125" t="s">
        <v>98</v>
      </c>
      <c r="D33" s="105" t="s">
        <v>28</v>
      </c>
      <c r="E33" s="105" t="s">
        <v>13</v>
      </c>
      <c r="F33" s="120"/>
    </row>
    <row r="34" spans="1:7">
      <c r="A34" s="71" t="s">
        <v>34</v>
      </c>
      <c r="B34" s="106">
        <v>1243771</v>
      </c>
      <c r="C34" s="69">
        <f t="shared" ref="C34:C36" si="4">ROUND(B34+B34*$E$4,0)</f>
        <v>1281084</v>
      </c>
      <c r="D34" s="107">
        <v>1</v>
      </c>
      <c r="E34" s="108">
        <f t="shared" ref="E34:E36" si="5">ROUND(C34*D34,0)</f>
        <v>1281084</v>
      </c>
      <c r="F34" s="120"/>
      <c r="G34" s="116"/>
    </row>
    <row r="35" spans="1:7">
      <c r="A35" s="71" t="s">
        <v>33</v>
      </c>
      <c r="B35" s="106">
        <v>681466.54</v>
      </c>
      <c r="C35" s="69">
        <f t="shared" si="4"/>
        <v>701911</v>
      </c>
      <c r="D35" s="107">
        <v>4</v>
      </c>
      <c r="E35" s="108">
        <f t="shared" si="5"/>
        <v>2807644</v>
      </c>
      <c r="F35" s="120"/>
      <c r="G35" s="116"/>
    </row>
    <row r="36" spans="1:7">
      <c r="A36" s="72" t="s">
        <v>47</v>
      </c>
      <c r="B36" s="106">
        <v>206000</v>
      </c>
      <c r="C36" s="69">
        <f t="shared" si="4"/>
        <v>212180</v>
      </c>
      <c r="D36" s="107">
        <v>1</v>
      </c>
      <c r="E36" s="108">
        <f t="shared" si="5"/>
        <v>212180</v>
      </c>
      <c r="F36" s="120"/>
      <c r="G36" s="116"/>
    </row>
    <row r="37" spans="1:7">
      <c r="A37" s="60"/>
      <c r="B37" s="113" t="s">
        <v>14</v>
      </c>
      <c r="C37" s="127"/>
      <c r="D37" s="114"/>
      <c r="E37" s="117">
        <f>SUM(E34:E36)</f>
        <v>4300908</v>
      </c>
      <c r="F37" s="120"/>
      <c r="G37" s="116"/>
    </row>
    <row r="38" spans="1:7">
      <c r="A38" s="60"/>
      <c r="B38" s="60"/>
      <c r="C38" s="60"/>
      <c r="D38" s="60"/>
      <c r="E38" s="60"/>
      <c r="F38" s="120"/>
    </row>
    <row r="39" spans="1:7">
      <c r="A39" s="171" t="s">
        <v>77</v>
      </c>
      <c r="B39" s="171"/>
      <c r="C39" s="171"/>
      <c r="D39" s="171"/>
      <c r="E39" s="118">
        <f>+E22+E31+E37</f>
        <v>19135384</v>
      </c>
      <c r="F39" s="120"/>
    </row>
    <row r="40" spans="1:7">
      <c r="A40" s="60"/>
      <c r="B40" s="119"/>
      <c r="C40" s="119"/>
      <c r="D40" s="119"/>
      <c r="E40" s="64"/>
    </row>
    <row r="41" spans="1:7">
      <c r="A41" s="60"/>
      <c r="B41" s="60"/>
      <c r="C41" s="60"/>
      <c r="D41" s="60"/>
      <c r="E41" s="60"/>
    </row>
    <row r="42" spans="1:7">
      <c r="A42" s="60"/>
      <c r="B42" s="60"/>
      <c r="C42" s="60"/>
      <c r="D42" s="60"/>
      <c r="E42" s="60"/>
    </row>
    <row r="43" spans="1:7">
      <c r="A43" s="64"/>
      <c r="B43" s="60"/>
      <c r="C43" s="60"/>
      <c r="D43" s="60"/>
      <c r="E43" s="60"/>
    </row>
    <row r="44" spans="1:7">
      <c r="A44" s="60"/>
      <c r="B44" s="60"/>
      <c r="C44" s="60"/>
      <c r="D44" s="60"/>
      <c r="E44" s="60"/>
    </row>
    <row r="45" spans="1:7">
      <c r="A45" s="60"/>
      <c r="B45" s="60"/>
      <c r="C45" s="60"/>
      <c r="D45" s="60"/>
      <c r="E45" s="60"/>
    </row>
    <row r="46" spans="1:7">
      <c r="A46" s="60"/>
      <c r="B46" s="64"/>
      <c r="C46" s="64"/>
      <c r="D46" s="60"/>
      <c r="E46" s="60"/>
    </row>
    <row r="47" spans="1:7">
      <c r="A47" s="60"/>
      <c r="B47" s="60"/>
      <c r="C47" s="60"/>
      <c r="D47" s="60"/>
      <c r="E47" s="60"/>
    </row>
    <row r="48" spans="1:7">
      <c r="A48" s="60"/>
      <c r="B48" s="64"/>
      <c r="C48" s="64"/>
      <c r="D48" s="60"/>
      <c r="E48" s="60"/>
    </row>
    <row r="49" spans="1:5">
      <c r="A49" s="60"/>
      <c r="B49" s="60"/>
      <c r="C49" s="60"/>
      <c r="D49" s="60"/>
      <c r="E49" s="60"/>
    </row>
    <row r="50" spans="1:5">
      <c r="A50" s="60"/>
      <c r="B50" s="60"/>
      <c r="C50" s="60"/>
      <c r="D50" s="60"/>
      <c r="E50" s="60"/>
    </row>
    <row r="51" spans="1:5">
      <c r="A51" s="60"/>
      <c r="B51" s="60"/>
      <c r="C51" s="60"/>
      <c r="D51" s="60"/>
      <c r="E51" s="60"/>
    </row>
    <row r="52" spans="1:5">
      <c r="A52" s="60"/>
      <c r="B52" s="64"/>
      <c r="C52" s="64"/>
      <c r="D52" s="60"/>
      <c r="E52" s="60"/>
    </row>
  </sheetData>
  <mergeCells count="4">
    <mergeCell ref="A39:D39"/>
    <mergeCell ref="A1:E1"/>
    <mergeCell ref="B3:E3"/>
    <mergeCell ref="B4:D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A8" sqref="A8:N9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5" style="1" customWidth="1"/>
    <col min="9" max="9" width="3.42578125" style="1" bestFit="1" customWidth="1"/>
    <col min="10" max="11" width="7" style="1" bestFit="1" customWidth="1"/>
    <col min="12" max="12" width="4" style="1" bestFit="1" customWidth="1"/>
    <col min="13" max="13" width="4.42578125" style="1" bestFit="1" customWidth="1"/>
    <col min="14" max="14" width="21.28515625" style="77" bestFit="1" customWidth="1"/>
    <col min="15" max="15" width="11.42578125" style="74" customWidth="1"/>
    <col min="16" max="16" width="12.5703125" style="74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7" t="s">
        <v>113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91"/>
      <c r="P2" s="91"/>
    </row>
    <row r="4" spans="1:18">
      <c r="J4" s="186">
        <v>2014</v>
      </c>
      <c r="K4" s="73">
        <v>2015</v>
      </c>
      <c r="L4" s="74"/>
      <c r="M4" s="74"/>
      <c r="N4" s="74"/>
    </row>
    <row r="5" spans="1:18" ht="12.75" customHeight="1">
      <c r="A5" s="155" t="s">
        <v>53</v>
      </c>
      <c r="B5" s="167"/>
      <c r="C5" s="167"/>
      <c r="D5" s="167"/>
      <c r="E5" s="167"/>
      <c r="F5" s="167"/>
      <c r="G5" s="167"/>
      <c r="H5" s="167"/>
      <c r="I5" s="167"/>
      <c r="J5" s="187"/>
      <c r="K5" s="75">
        <v>0.03</v>
      </c>
      <c r="L5" s="74"/>
      <c r="M5" s="74"/>
      <c r="N5" s="74"/>
    </row>
    <row r="6" spans="1:18" ht="13.5" customHeight="1">
      <c r="A6" s="179" t="s">
        <v>85</v>
      </c>
      <c r="B6" s="180"/>
      <c r="C6" s="180"/>
      <c r="D6" s="180"/>
      <c r="E6" s="180"/>
      <c r="F6" s="180"/>
      <c r="G6" s="180"/>
      <c r="H6" s="180"/>
      <c r="I6" s="181"/>
      <c r="J6" s="76">
        <v>2060</v>
      </c>
      <c r="K6" s="76">
        <f>ROUND(J6+(J6*K5),0)</f>
        <v>2122</v>
      </c>
      <c r="L6" s="74"/>
      <c r="M6" s="74"/>
      <c r="N6" s="74"/>
    </row>
    <row r="7" spans="1:18">
      <c r="K7" s="74"/>
      <c r="L7" s="74"/>
      <c r="M7" s="74"/>
      <c r="N7" s="74"/>
    </row>
    <row r="8" spans="1:18" ht="12.75" customHeight="1">
      <c r="A8" s="178" t="s">
        <v>114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Q8" s="74"/>
      <c r="R8" s="74"/>
    </row>
    <row r="9" spans="1:18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Q9" s="74"/>
      <c r="R9" s="74"/>
    </row>
    <row r="10" spans="1:18">
      <c r="Q10" s="74"/>
      <c r="R10" s="74"/>
    </row>
    <row r="11" spans="1:18">
      <c r="A11" s="130" t="s">
        <v>17</v>
      </c>
      <c r="B11" s="130" t="s">
        <v>0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s">
        <v>14</v>
      </c>
      <c r="Q11" s="74"/>
      <c r="R11" s="74"/>
    </row>
    <row r="12" spans="1:18">
      <c r="A12" s="130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30"/>
      <c r="Q12" s="74"/>
      <c r="R12" s="74"/>
    </row>
    <row r="13" spans="1:18">
      <c r="A13" s="78" t="s">
        <v>30</v>
      </c>
      <c r="B13" s="79">
        <f>120*70%</f>
        <v>84</v>
      </c>
      <c r="C13" s="79"/>
      <c r="D13" s="79"/>
      <c r="E13" s="79"/>
      <c r="F13" s="79"/>
      <c r="G13" s="79"/>
      <c r="H13" s="79">
        <f>120*70%</f>
        <v>84</v>
      </c>
      <c r="I13" s="80"/>
      <c r="J13" s="80"/>
      <c r="K13" s="80"/>
      <c r="L13" s="80"/>
      <c r="M13" s="80"/>
      <c r="N13" s="81">
        <f>SUM(B13:M13)</f>
        <v>168</v>
      </c>
      <c r="Q13" s="74"/>
      <c r="R13" s="74"/>
    </row>
    <row r="14" spans="1:18">
      <c r="A14" s="78" t="s">
        <v>31</v>
      </c>
      <c r="B14" s="79">
        <v>30</v>
      </c>
      <c r="C14" s="79"/>
      <c r="D14" s="79"/>
      <c r="E14" s="79"/>
      <c r="F14" s="79"/>
      <c r="G14" s="79"/>
      <c r="H14" s="79">
        <v>30</v>
      </c>
      <c r="I14" s="79"/>
      <c r="J14" s="79"/>
      <c r="K14" s="79"/>
      <c r="L14" s="79"/>
      <c r="M14" s="79"/>
      <c r="N14" s="82"/>
      <c r="Q14" s="74"/>
      <c r="R14" s="74"/>
    </row>
    <row r="15" spans="1:18">
      <c r="A15" s="78" t="s">
        <v>115</v>
      </c>
      <c r="B15" s="83">
        <f>+B14*B13</f>
        <v>2520</v>
      </c>
      <c r="C15" s="84"/>
      <c r="D15" s="84"/>
      <c r="E15" s="84"/>
      <c r="F15" s="84"/>
      <c r="G15" s="84"/>
      <c r="H15" s="83">
        <f>+H14*H13</f>
        <v>2520</v>
      </c>
      <c r="I15" s="85"/>
      <c r="J15" s="85"/>
      <c r="K15" s="85"/>
      <c r="L15" s="85"/>
      <c r="M15" s="85"/>
      <c r="N15" s="81">
        <f>SUM(B15:M15)</f>
        <v>5040</v>
      </c>
      <c r="Q15" s="74"/>
      <c r="R15" s="74"/>
    </row>
    <row r="16" spans="1:18">
      <c r="A16" s="12" t="s">
        <v>32</v>
      </c>
      <c r="B16" s="86">
        <f>+B15*K6</f>
        <v>5347440</v>
      </c>
      <c r="C16" s="12"/>
      <c r="D16" s="12"/>
      <c r="E16" s="12"/>
      <c r="F16" s="12"/>
      <c r="G16" s="12"/>
      <c r="H16" s="86">
        <f>+H15*K6</f>
        <v>5347440</v>
      </c>
      <c r="I16" s="12"/>
      <c r="J16" s="12"/>
      <c r="K16" s="12"/>
      <c r="L16" s="12"/>
      <c r="M16" s="12"/>
      <c r="N16" s="87">
        <f>SUM(B16:M16)</f>
        <v>10694880</v>
      </c>
      <c r="O16" s="88"/>
    </row>
    <row r="18" spans="2:8">
      <c r="B18" s="89"/>
      <c r="H18" s="6"/>
    </row>
  </sheetData>
  <mergeCells count="8">
    <mergeCell ref="A2:N2"/>
    <mergeCell ref="A8:N9"/>
    <mergeCell ref="B11:M11"/>
    <mergeCell ref="N11:N12"/>
    <mergeCell ref="A11:A12"/>
    <mergeCell ref="A5:I5"/>
    <mergeCell ref="A6:I6"/>
    <mergeCell ref="J4:J5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9"/>
  <sheetViews>
    <sheetView tabSelected="1" zoomScaleNormal="100" workbookViewId="0">
      <selection activeCell="G21" sqref="G21"/>
    </sheetView>
  </sheetViews>
  <sheetFormatPr baseColWidth="10" defaultRowHeight="13.5"/>
  <cols>
    <col min="1" max="1" width="15.7109375" style="1" customWidth="1"/>
    <col min="2" max="2" width="12" style="77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4" bestFit="1" customWidth="1"/>
    <col min="8" max="8" width="12.42578125" style="88" customWidth="1"/>
    <col min="9" max="10" width="11.42578125" style="88" bestFit="1" customWidth="1"/>
    <col min="11" max="11" width="11.28515625" style="88" customWidth="1"/>
    <col min="12" max="13" width="11.42578125" style="88" bestFit="1" customWidth="1"/>
    <col min="14" max="14" width="11.85546875" style="88" customWidth="1"/>
    <col min="15" max="40" width="11.42578125" style="88" bestFit="1" customWidth="1"/>
    <col min="41" max="42" width="12.42578125" style="88" bestFit="1" customWidth="1"/>
    <col min="43" max="43" width="17.85546875" style="74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85" t="s">
        <v>116</v>
      </c>
      <c r="B2" s="185"/>
      <c r="C2" s="185"/>
      <c r="D2" s="185"/>
      <c r="E2" s="185"/>
      <c r="F2" s="185"/>
      <c r="G2" s="90"/>
      <c r="H2" s="91"/>
      <c r="I2" s="91"/>
      <c r="J2" s="91"/>
      <c r="K2" s="91"/>
      <c r="L2" s="91"/>
      <c r="M2" s="91"/>
      <c r="N2" s="91"/>
      <c r="O2" s="91"/>
    </row>
    <row r="3" spans="1:43" ht="16.5">
      <c r="A3" s="90"/>
      <c r="B3" s="90"/>
      <c r="C3" s="90"/>
      <c r="D3" s="90"/>
      <c r="E3" s="90"/>
      <c r="F3" s="90"/>
      <c r="G3" s="90"/>
      <c r="H3" s="91"/>
      <c r="I3" s="91"/>
      <c r="J3" s="91"/>
      <c r="K3" s="91"/>
      <c r="L3" s="91"/>
      <c r="M3" s="91"/>
      <c r="N3" s="91"/>
      <c r="O3" s="91"/>
    </row>
    <row r="4" spans="1:43">
      <c r="A4" s="1" t="s">
        <v>70</v>
      </c>
      <c r="D4" s="74"/>
      <c r="E4" s="74"/>
      <c r="F4" s="74"/>
    </row>
    <row r="5" spans="1:43">
      <c r="A5" s="12" t="s">
        <v>69</v>
      </c>
      <c r="B5" s="12" t="s">
        <v>71</v>
      </c>
      <c r="C5" s="12" t="s">
        <v>108</v>
      </c>
      <c r="D5" s="74"/>
      <c r="F5" s="74"/>
    </row>
    <row r="6" spans="1:43">
      <c r="A6" s="13" t="s">
        <v>68</v>
      </c>
      <c r="B6" s="51">
        <f>+B8*20%</f>
        <v>24</v>
      </c>
      <c r="C6" s="51">
        <f>+B6*10</f>
        <v>240</v>
      </c>
      <c r="D6" s="74"/>
      <c r="H6" s="74"/>
      <c r="I6" s="74"/>
      <c r="J6" s="74"/>
      <c r="L6" s="74"/>
    </row>
    <row r="7" spans="1:43" ht="12.75" customHeight="1">
      <c r="A7" s="13" t="s">
        <v>15</v>
      </c>
      <c r="B7" s="51">
        <f>120*80%</f>
        <v>96</v>
      </c>
      <c r="C7" s="124">
        <f>+B7*10</f>
        <v>960</v>
      </c>
      <c r="D7" s="74"/>
      <c r="F7" s="92"/>
      <c r="H7" s="74"/>
      <c r="I7" s="74"/>
      <c r="J7" s="74"/>
      <c r="L7" s="74"/>
    </row>
    <row r="8" spans="1:43">
      <c r="A8" s="93" t="s">
        <v>14</v>
      </c>
      <c r="B8" s="94">
        <v>120</v>
      </c>
      <c r="C8" s="94">
        <f>SUM(C6:C7)</f>
        <v>1200</v>
      </c>
      <c r="D8" s="74"/>
      <c r="H8" s="74"/>
      <c r="I8" s="74"/>
      <c r="J8" s="74"/>
      <c r="L8" s="74"/>
    </row>
    <row r="9" spans="1:43">
      <c r="H9" s="74"/>
      <c r="I9" s="74"/>
      <c r="J9" s="74"/>
      <c r="K9" s="74"/>
      <c r="L9" s="74"/>
      <c r="M9" s="74"/>
    </row>
    <row r="10" spans="1:43"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Q10" s="88"/>
    </row>
    <row r="11" spans="1:43" ht="26.25" customHeight="1">
      <c r="A11" s="131" t="s">
        <v>54</v>
      </c>
      <c r="B11" s="182" t="s">
        <v>100</v>
      </c>
      <c r="C11" s="183"/>
      <c r="D11" s="184" t="s">
        <v>99</v>
      </c>
      <c r="E11" s="184"/>
      <c r="F11" s="184"/>
      <c r="H11" s="74"/>
      <c r="I11" s="74"/>
      <c r="J11" s="74"/>
      <c r="K11" s="74"/>
      <c r="L11" s="74"/>
      <c r="M11" s="74"/>
      <c r="AM11" s="74"/>
      <c r="AN11" s="1"/>
      <c r="AO11" s="1"/>
      <c r="AP11" s="1"/>
      <c r="AQ11" s="1"/>
    </row>
    <row r="12" spans="1:43" ht="12.75" customHeight="1">
      <c r="A12" s="131"/>
      <c r="B12" s="95" t="s">
        <v>55</v>
      </c>
      <c r="C12" s="95" t="s">
        <v>56</v>
      </c>
      <c r="D12" s="39" t="s">
        <v>68</v>
      </c>
      <c r="E12" s="39" t="s">
        <v>15</v>
      </c>
      <c r="F12" s="39" t="s">
        <v>14</v>
      </c>
      <c r="H12" s="74"/>
      <c r="I12" s="74"/>
      <c r="J12" s="74"/>
      <c r="K12" s="74"/>
      <c r="L12" s="74"/>
      <c r="M12" s="74"/>
      <c r="AM12" s="74"/>
      <c r="AN12" s="1"/>
      <c r="AO12" s="1"/>
      <c r="AP12" s="1"/>
      <c r="AQ12" s="1"/>
    </row>
    <row r="13" spans="1:43" ht="12.75" customHeight="1">
      <c r="A13" s="14" t="s">
        <v>57</v>
      </c>
      <c r="B13" s="96">
        <v>0</v>
      </c>
      <c r="C13" s="96">
        <v>0</v>
      </c>
      <c r="D13" s="97">
        <f>+B13*$B$6</f>
        <v>0</v>
      </c>
      <c r="E13" s="97">
        <f>+C13*$B$7</f>
        <v>0</v>
      </c>
      <c r="F13" s="97">
        <f t="shared" ref="F13" si="0">+D13+E13</f>
        <v>0</v>
      </c>
      <c r="H13" s="74"/>
      <c r="I13" s="74"/>
      <c r="J13" s="74"/>
      <c r="K13" s="74"/>
      <c r="L13" s="74"/>
      <c r="M13" s="74"/>
      <c r="AM13" s="74"/>
      <c r="AN13" s="1"/>
      <c r="AO13" s="1"/>
      <c r="AP13" s="1"/>
      <c r="AQ13" s="1"/>
    </row>
    <row r="14" spans="1:43">
      <c r="A14" s="14" t="s">
        <v>58</v>
      </c>
      <c r="B14" s="96">
        <v>175073</v>
      </c>
      <c r="C14" s="96">
        <v>60029</v>
      </c>
      <c r="D14" s="97">
        <f t="shared" ref="D14:D25" si="1">+B14*$B$6</f>
        <v>4201752</v>
      </c>
      <c r="E14" s="97">
        <f t="shared" ref="E14:E25" si="2">+C14*$B$7</f>
        <v>5762784</v>
      </c>
      <c r="F14" s="97">
        <f t="shared" ref="F14:F25" si="3">+D14+E14</f>
        <v>9964536</v>
      </c>
      <c r="G14" s="88"/>
      <c r="AM14" s="74"/>
      <c r="AN14" s="1"/>
      <c r="AO14" s="1"/>
      <c r="AP14" s="1"/>
      <c r="AQ14" s="1"/>
    </row>
    <row r="15" spans="1:43">
      <c r="A15" s="14" t="s">
        <v>59</v>
      </c>
      <c r="B15" s="96">
        <v>203775</v>
      </c>
      <c r="C15" s="96">
        <v>67096</v>
      </c>
      <c r="D15" s="97">
        <f t="shared" si="1"/>
        <v>4890600</v>
      </c>
      <c r="E15" s="97">
        <f t="shared" si="2"/>
        <v>6441216</v>
      </c>
      <c r="F15" s="97">
        <f t="shared" si="3"/>
        <v>11331816</v>
      </c>
      <c r="G15" s="88"/>
      <c r="AM15" s="74"/>
      <c r="AN15" s="1"/>
      <c r="AO15" s="1"/>
      <c r="AP15" s="1"/>
      <c r="AQ15" s="1"/>
    </row>
    <row r="16" spans="1:43" ht="15" customHeight="1">
      <c r="A16" s="14" t="s">
        <v>60</v>
      </c>
      <c r="B16" s="96">
        <v>147481</v>
      </c>
      <c r="C16" s="96">
        <v>80801</v>
      </c>
      <c r="D16" s="97">
        <f t="shared" si="1"/>
        <v>3539544</v>
      </c>
      <c r="E16" s="97">
        <f t="shared" si="2"/>
        <v>7756896</v>
      </c>
      <c r="F16" s="97">
        <f t="shared" si="3"/>
        <v>11296440</v>
      </c>
      <c r="G16" s="88"/>
      <c r="AM16" s="74"/>
      <c r="AN16" s="1"/>
      <c r="AO16" s="1"/>
      <c r="AP16" s="1"/>
      <c r="AQ16" s="1"/>
    </row>
    <row r="17" spans="1:43">
      <c r="A17" s="14" t="s">
        <v>61</v>
      </c>
      <c r="B17" s="96">
        <v>124325</v>
      </c>
      <c r="C17" s="96">
        <v>53192</v>
      </c>
      <c r="D17" s="97">
        <f t="shared" si="1"/>
        <v>2983800</v>
      </c>
      <c r="E17" s="97">
        <f t="shared" si="2"/>
        <v>5106432</v>
      </c>
      <c r="F17" s="97">
        <f t="shared" si="3"/>
        <v>8090232</v>
      </c>
      <c r="G17" s="88"/>
      <c r="AM17" s="74"/>
      <c r="AN17" s="1"/>
      <c r="AO17" s="1"/>
      <c r="AP17" s="1"/>
      <c r="AQ17" s="1"/>
    </row>
    <row r="18" spans="1:43">
      <c r="A18" s="14" t="s">
        <v>62</v>
      </c>
      <c r="B18" s="96">
        <v>145289</v>
      </c>
      <c r="C18" s="96">
        <v>57412</v>
      </c>
      <c r="D18" s="97">
        <f t="shared" si="1"/>
        <v>3486936</v>
      </c>
      <c r="E18" s="97">
        <f t="shared" si="2"/>
        <v>5511552</v>
      </c>
      <c r="F18" s="97">
        <f t="shared" si="3"/>
        <v>8998488</v>
      </c>
      <c r="G18" s="88"/>
      <c r="AM18" s="74"/>
      <c r="AN18" s="1"/>
      <c r="AO18" s="1"/>
      <c r="AP18" s="1"/>
      <c r="AQ18" s="1"/>
    </row>
    <row r="19" spans="1:43">
      <c r="A19" s="14" t="s">
        <v>63</v>
      </c>
      <c r="B19" s="96">
        <v>145192</v>
      </c>
      <c r="C19" s="96">
        <v>51920</v>
      </c>
      <c r="D19" s="97">
        <f t="shared" si="1"/>
        <v>3484608</v>
      </c>
      <c r="E19" s="97">
        <f t="shared" si="2"/>
        <v>4984320</v>
      </c>
      <c r="F19" s="97">
        <f t="shared" si="3"/>
        <v>8468928</v>
      </c>
      <c r="G19" s="88"/>
      <c r="AM19" s="74"/>
      <c r="AN19" s="1"/>
      <c r="AO19" s="1"/>
      <c r="AP19" s="1"/>
      <c r="AQ19" s="1"/>
    </row>
    <row r="20" spans="1:43">
      <c r="A20" s="14" t="s">
        <v>64</v>
      </c>
      <c r="B20" s="96">
        <v>197148</v>
      </c>
      <c r="C20" s="96">
        <v>88582</v>
      </c>
      <c r="D20" s="97">
        <f t="shared" si="1"/>
        <v>4731552</v>
      </c>
      <c r="E20" s="97">
        <f t="shared" si="2"/>
        <v>8503872</v>
      </c>
      <c r="F20" s="97">
        <f t="shared" si="3"/>
        <v>13235424</v>
      </c>
      <c r="G20" s="88"/>
      <c r="AM20" s="74"/>
      <c r="AN20" s="1"/>
      <c r="AO20" s="1"/>
      <c r="AP20" s="1"/>
      <c r="AQ20" s="1"/>
    </row>
    <row r="21" spans="1:43">
      <c r="A21" s="18" t="s">
        <v>65</v>
      </c>
      <c r="B21" s="96">
        <v>164299</v>
      </c>
      <c r="C21" s="96">
        <v>65673</v>
      </c>
      <c r="D21" s="97">
        <f t="shared" si="1"/>
        <v>3943176</v>
      </c>
      <c r="E21" s="97">
        <f t="shared" si="2"/>
        <v>6304608</v>
      </c>
      <c r="F21" s="97">
        <f t="shared" si="3"/>
        <v>10247784</v>
      </c>
      <c r="G21" s="88"/>
      <c r="AM21" s="74"/>
      <c r="AN21" s="1"/>
      <c r="AO21" s="1"/>
      <c r="AP21" s="1"/>
      <c r="AQ21" s="1"/>
    </row>
    <row r="22" spans="1:43">
      <c r="A22" s="18" t="s">
        <v>104</v>
      </c>
      <c r="B22" s="96">
        <v>157706</v>
      </c>
      <c r="C22" s="96">
        <v>61306</v>
      </c>
      <c r="D22" s="97">
        <f t="shared" ref="D22" si="4">+B22*$B$6</f>
        <v>3784944</v>
      </c>
      <c r="E22" s="97">
        <f t="shared" ref="E22" si="5">+C22*$B$7</f>
        <v>5885376</v>
      </c>
      <c r="F22" s="97">
        <f t="shared" ref="F22" si="6">+D22+E22</f>
        <v>9670320</v>
      </c>
      <c r="G22" s="88"/>
      <c r="AM22" s="74"/>
      <c r="AN22" s="1"/>
      <c r="AO22" s="1"/>
      <c r="AP22" s="1"/>
      <c r="AQ22" s="1"/>
    </row>
    <row r="23" spans="1:43">
      <c r="A23" s="18" t="s">
        <v>106</v>
      </c>
      <c r="B23" s="96">
        <v>219578</v>
      </c>
      <c r="C23" s="96">
        <v>77075</v>
      </c>
      <c r="D23" s="97">
        <f t="shared" ref="D23" si="7">+B23*$B$6</f>
        <v>5269872</v>
      </c>
      <c r="E23" s="97">
        <f t="shared" ref="E23" si="8">+C23*$B$7</f>
        <v>7399200</v>
      </c>
      <c r="F23" s="97">
        <f t="shared" ref="F23" si="9">+D23+E23</f>
        <v>12669072</v>
      </c>
      <c r="G23" s="88"/>
      <c r="AM23" s="74"/>
      <c r="AN23" s="1"/>
      <c r="AO23" s="1"/>
      <c r="AP23" s="1"/>
      <c r="AQ23" s="1"/>
    </row>
    <row r="24" spans="1:43">
      <c r="A24" s="18" t="s">
        <v>66</v>
      </c>
      <c r="B24" s="96">
        <v>115079</v>
      </c>
      <c r="C24" s="96">
        <v>44193</v>
      </c>
      <c r="D24" s="97">
        <f t="shared" si="1"/>
        <v>2761896</v>
      </c>
      <c r="E24" s="97">
        <f t="shared" si="2"/>
        <v>4242528</v>
      </c>
      <c r="F24" s="97">
        <f t="shared" si="3"/>
        <v>7004424</v>
      </c>
      <c r="G24" s="88"/>
      <c r="AM24" s="74"/>
      <c r="AN24" s="1"/>
      <c r="AO24" s="1"/>
      <c r="AP24" s="1"/>
      <c r="AQ24" s="1"/>
    </row>
    <row r="25" spans="1:43">
      <c r="A25" s="18" t="s">
        <v>67</v>
      </c>
      <c r="B25" s="96">
        <v>164227</v>
      </c>
      <c r="C25" s="96">
        <v>72626</v>
      </c>
      <c r="D25" s="97">
        <f t="shared" si="1"/>
        <v>3941448</v>
      </c>
      <c r="E25" s="97">
        <f t="shared" si="2"/>
        <v>6972096</v>
      </c>
      <c r="F25" s="97">
        <f t="shared" si="3"/>
        <v>10913544</v>
      </c>
      <c r="G25" s="88"/>
      <c r="AM25" s="74"/>
      <c r="AN25" s="1"/>
      <c r="AO25" s="1"/>
      <c r="AP25" s="1"/>
      <c r="AQ25" s="1"/>
    </row>
    <row r="26" spans="1:43">
      <c r="A26" s="128" t="s">
        <v>103</v>
      </c>
      <c r="B26" s="96">
        <v>120876</v>
      </c>
      <c r="C26" s="96">
        <v>49741</v>
      </c>
      <c r="D26" s="97">
        <f t="shared" ref="D26" si="10">+B26*$B$6</f>
        <v>2901024</v>
      </c>
      <c r="E26" s="97">
        <f t="shared" ref="E26" si="11">+C26*$B$7</f>
        <v>4775136</v>
      </c>
      <c r="F26" s="97">
        <f t="shared" ref="F26" si="12">+D26+E26</f>
        <v>7676160</v>
      </c>
      <c r="G26" s="88"/>
      <c r="AM26" s="74"/>
      <c r="AN26" s="1"/>
      <c r="AO26" s="1"/>
      <c r="AP26" s="1"/>
      <c r="AQ26" s="1"/>
    </row>
    <row r="27" spans="1:43" ht="12.75" customHeight="1">
      <c r="A27" s="155" t="s">
        <v>14</v>
      </c>
      <c r="B27" s="167"/>
      <c r="C27" s="156"/>
      <c r="D27" s="98">
        <f>SUM(D13:D26)</f>
        <v>49921152</v>
      </c>
      <c r="E27" s="98">
        <f t="shared" ref="E27:F27" si="13">SUM(E13:E26)</f>
        <v>79646016</v>
      </c>
      <c r="F27" s="98">
        <f t="shared" si="13"/>
        <v>129567168</v>
      </c>
      <c r="G27" s="88"/>
      <c r="AM27" s="74"/>
      <c r="AN27" s="1"/>
      <c r="AO27" s="1"/>
      <c r="AP27" s="1"/>
      <c r="AQ27" s="1"/>
    </row>
    <row r="29" spans="1:43" ht="12.75" customHeight="1"/>
  </sheetData>
  <mergeCells count="5">
    <mergeCell ref="A11:A12"/>
    <mergeCell ref="B11:C11"/>
    <mergeCell ref="D11:F11"/>
    <mergeCell ref="A2:F2"/>
    <mergeCell ref="A27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10MESES</vt:lpstr>
      <vt:lpstr>RESUMEN COSTOS MENSUALES</vt:lpstr>
      <vt:lpstr>DOTACIÓN INICIAL</vt:lpstr>
      <vt:lpstr>COSTOS MENSUALES - DETALLADOS</vt:lpstr>
      <vt:lpstr>ALIMENTO TERAPEUTICO</vt:lpstr>
      <vt:lpstr>RPP FASE</vt:lpstr>
      <vt:lpstr>'COSTOS MENSUALES - DETALLADOS'!Área_de_impresión</vt:lpstr>
      <vt:lpstr>'DOTACIÓN INICIAL'!Área_de_impresión</vt:lpstr>
      <vt:lpstr>'RESUMEN COSTOS MENSUALES'!Área_de_impresión</vt:lpstr>
      <vt:lpstr>'RPP FASE'!Área_de_impresión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Edwin Vladimir Lanchero Deaza</cp:lastModifiedBy>
  <cp:lastPrinted>2013-10-01T19:38:59Z</cp:lastPrinted>
  <dcterms:created xsi:type="dcterms:W3CDTF">2009-06-10T16:47:47Z</dcterms:created>
  <dcterms:modified xsi:type="dcterms:W3CDTF">2014-10-31T21:02:06Z</dcterms:modified>
</cp:coreProperties>
</file>