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ICBF\CONTRATACION\CALDAS\CP 002-2014 Caldas Nutrición\"/>
    </mc:Choice>
  </mc:AlternateContent>
  <bookViews>
    <workbookView xWindow="0" yWindow="0" windowWidth="25200" windowHeight="11985" tabRatio="685" firstSheet="3" activeTab="5"/>
  </bookViews>
  <sheets>
    <sheet name="RESUMEN COSTOS MEDIO MES" sheetId="12" r:id="rId1"/>
    <sheet name="RESUMEN COSTOS MENSUALES" sheetId="11" r:id="rId2"/>
    <sheet name="DOTACIÓN INICIAL" sheetId="1" r:id="rId3"/>
    <sheet name="COSTOS MENSUALES - DETALLADOS" sheetId="10" r:id="rId4"/>
    <sheet name="ALIMENTO TERAPEUTICO FASE II" sheetId="9" r:id="rId5"/>
    <sheet name="RPP FASE II Y III" sheetId="7" r:id="rId6"/>
  </sheets>
  <definedNames>
    <definedName name="_xlnm.Print_Area" localSheetId="3">'COSTOS MENSUALES - DETALLADOS'!$A$1:$D$39</definedName>
    <definedName name="_xlnm.Print_Area" localSheetId="2">'DOTACIÓN INICIAL'!$A$1:$G$27</definedName>
    <definedName name="_xlnm.Print_Area" localSheetId="1">'RESUMEN COSTOS MENSUALES'!$A$1:$E$23</definedName>
    <definedName name="_xlnm.Print_Area" localSheetId="5">'RPP FASE II Y III'!$A$1:$F$13</definedName>
    <definedName name="_xlnm.Print_Titles" localSheetId="3">'COSTOS MENSUALES - DETALLADOS'!$1:$4</definedName>
    <definedName name="_xlnm.Print_Titles" localSheetId="2">'DOTACIÓN INICIAL'!$1:$6</definedName>
  </definedNames>
  <calcPr calcId="152511"/>
</workbook>
</file>

<file path=xl/calcChain.xml><?xml version="1.0" encoding="utf-8"?>
<calcChain xmlns="http://schemas.openxmlformats.org/spreadsheetml/2006/main">
  <c r="D35" i="10" l="1"/>
  <c r="D36" i="10"/>
  <c r="D34" i="10"/>
  <c r="D30" i="10"/>
  <c r="D29" i="10"/>
  <c r="D28" i="10"/>
  <c r="D27" i="10"/>
  <c r="D26" i="10"/>
  <c r="D25" i="10"/>
  <c r="D20" i="10" l="1"/>
  <c r="D19" i="10"/>
  <c r="D18" i="10"/>
  <c r="D17" i="10"/>
  <c r="D16" i="10"/>
  <c r="D15" i="10"/>
  <c r="D14" i="10"/>
  <c r="D13" i="10"/>
  <c r="D12" i="10"/>
  <c r="D11" i="10"/>
  <c r="D10" i="10"/>
  <c r="D9" i="10"/>
  <c r="D18" i="1"/>
  <c r="D19" i="1"/>
  <c r="D20" i="1"/>
  <c r="D21" i="1"/>
  <c r="D22" i="1"/>
  <c r="D23" i="1"/>
  <c r="D24" i="1"/>
  <c r="D17" i="1"/>
  <c r="D13" i="1"/>
  <c r="D12" i="1"/>
  <c r="D11" i="1"/>
  <c r="D10" i="1"/>
  <c r="D9" i="1"/>
  <c r="G20" i="1" l="1"/>
  <c r="Q7" i="12" l="1"/>
  <c r="P7" i="12"/>
  <c r="H13" i="9" l="1"/>
  <c r="B13" i="9"/>
  <c r="B15" i="9" l="1"/>
  <c r="N13" i="9"/>
  <c r="B7" i="7"/>
  <c r="B6" i="7"/>
  <c r="D6" i="7" l="1"/>
  <c r="C7" i="7"/>
  <c r="E13" i="7"/>
  <c r="C23" i="11" s="1"/>
  <c r="D13" i="7"/>
  <c r="D7" i="7"/>
  <c r="C6" i="7"/>
  <c r="C8" i="7" s="1"/>
  <c r="F13" i="7" l="1"/>
  <c r="B23" i="11"/>
  <c r="D23" i="11" s="1"/>
  <c r="E7" i="7"/>
  <c r="D8" i="7"/>
  <c r="E6" i="7"/>
  <c r="E8" i="7" l="1"/>
  <c r="F7" i="12"/>
  <c r="K7" i="12"/>
  <c r="H15" i="9"/>
  <c r="F12" i="12" l="1"/>
  <c r="H16" i="9"/>
  <c r="N15" i="9"/>
  <c r="B16" i="9"/>
  <c r="N16" i="9" l="1"/>
  <c r="C10" i="11" s="1"/>
  <c r="D7" i="12"/>
  <c r="N7" i="12" l="1"/>
  <c r="I7" i="12"/>
  <c r="D37" i="10" l="1"/>
  <c r="C16" i="11" s="1"/>
  <c r="D22" i="10"/>
  <c r="C14" i="11" s="1"/>
  <c r="D31" i="10"/>
  <c r="C15" i="11" s="1"/>
  <c r="C17" i="11" l="1"/>
  <c r="C18" i="11" s="1"/>
  <c r="C19" i="11" s="1"/>
  <c r="D39" i="10"/>
  <c r="D25" i="1"/>
  <c r="D14" i="1"/>
  <c r="J7" i="12" l="1"/>
  <c r="E7" i="12"/>
  <c r="D27" i="1"/>
  <c r="C5" i="11" s="1"/>
  <c r="C6" i="11" s="1"/>
  <c r="E12" i="12" l="1"/>
  <c r="G7" i="12"/>
  <c r="O7" i="12"/>
  <c r="H7" i="12"/>
  <c r="L7" i="12" s="1"/>
  <c r="C7" i="12"/>
  <c r="G12" i="12" l="1"/>
</calcChain>
</file>

<file path=xl/sharedStrings.xml><?xml version="1.0" encoding="utf-8"?>
<sst xmlns="http://schemas.openxmlformats.org/spreadsheetml/2006/main" count="160" uniqueCount="112">
  <si>
    <t>MES</t>
  </si>
  <si>
    <t>Fonendoscopio (unidad)</t>
  </si>
  <si>
    <t>Archivador de tres cajones (unidad)</t>
  </si>
  <si>
    <t>Silla fija (unidades)</t>
  </si>
  <si>
    <t>Equipó de computo  (unidad)</t>
  </si>
  <si>
    <t>Impresora laser  (unidad)</t>
  </si>
  <si>
    <t>Escritorio  (unidad)</t>
  </si>
  <si>
    <t>DOTACIÓN INICIAL</t>
  </si>
  <si>
    <t>Modelos de alimentos (unidad)</t>
  </si>
  <si>
    <t>Marcador (unidades)</t>
  </si>
  <si>
    <t>Cartulinas tamaño carta (unidades)</t>
  </si>
  <si>
    <t>Papel bond carta (resma)</t>
  </si>
  <si>
    <t>Ganchos legajadores (caja)</t>
  </si>
  <si>
    <t>Resaltador (unidades)</t>
  </si>
  <si>
    <t>Cinta pegante transparente (unidades)</t>
  </si>
  <si>
    <t>Folder celuguia (unidades)</t>
  </si>
  <si>
    <t>Pegante (unidades)</t>
  </si>
  <si>
    <t>CANTIDAD REQUERIDA</t>
  </si>
  <si>
    <t xml:space="preserve">VALOR UNITARIO </t>
  </si>
  <si>
    <t xml:space="preserve">VALOR TOTAL </t>
  </si>
  <si>
    <t xml:space="preserve">TOTAL </t>
  </si>
  <si>
    <t>TIPO 2</t>
  </si>
  <si>
    <t>Dotación solo una vez</t>
  </si>
  <si>
    <t xml:space="preserve">ITEM </t>
  </si>
  <si>
    <t>EQUIPOS (inversión inicial)</t>
  </si>
  <si>
    <t>Nota: Caculos realizados para la atención de 120 niños y niñas/día/mes</t>
  </si>
  <si>
    <t>Gestores comunitarios</t>
  </si>
  <si>
    <t xml:space="preserve">Tecnico agropecuario </t>
  </si>
  <si>
    <t>Digitador</t>
  </si>
  <si>
    <t>ELEMENTOS PARA OFICINA ( inversión inicial)</t>
  </si>
  <si>
    <t>Costo Gerencia, seguimiento y control 10%</t>
  </si>
  <si>
    <t>Báscula  para trabajo de campo (unidad), capacidad: 120 a 150 kg, sensibilidad: ideal 50 g, máximo 100 g., debe estar calibrado, calibración periódica: cada 3 años.</t>
  </si>
  <si>
    <t>Infantómetro (unidad) para trabajo en campo, capacidad &gt; 110 a 120 cm, sensibilidad de 1mm, calibración: no se realiza calibración si no comprobación anual con la regla patrón, calibración periódica regla patrón: cada 3 años</t>
  </si>
  <si>
    <t>Tallimetro (unidad) para trabajo en campo, capacidad de dos (2) metros, sensibilidad de 1mm, calibración: no se realiza calibración si no comprobación anual con la regla patrón, calibración periódica regla patrón: cada 3 años</t>
  </si>
  <si>
    <t>Enfermera profesional</t>
  </si>
  <si>
    <t>CANTIDAD REQUERIDA MES</t>
  </si>
  <si>
    <t xml:space="preserve">Nutricionista </t>
  </si>
  <si>
    <t>No. NIÑOS Y NIÑOS</t>
  </si>
  <si>
    <t>No. DE SOBRES POR NIÑO</t>
  </si>
  <si>
    <t xml:space="preserve">COSTO </t>
  </si>
  <si>
    <t>Transporte gestores comunitarios para y busqueda activa y seguimiento de niños y niñas</t>
  </si>
  <si>
    <t>Transporte equipo interdisciplinario busqueda activa y seguimiento de niños y niñas</t>
  </si>
  <si>
    <t>Pesa bebes (unidad) para trabajo de campo, capacidad 25 kg, sensibilidad: ideal 50 gr, máximo 100 g, debe estar calibrado, calibración periódica: cada 3 años.</t>
  </si>
  <si>
    <t>Nota: Caculos realizados para la atención de 120 niños y niñas mensuales</t>
  </si>
  <si>
    <t>Costo transporte y comunicaciones</t>
  </si>
  <si>
    <t>COSTOS TRANSPORTE Y COMUNICACIONES</t>
  </si>
  <si>
    <t>INVERSIÓN INICIAL</t>
  </si>
  <si>
    <t>Alimento terapéutico listo para el consumo</t>
  </si>
  <si>
    <t>Equipo de órganos ( Otoscopio, especulo nasal)</t>
  </si>
  <si>
    <t>Termómetro más tensiómetro pediátrico (unidad)</t>
  </si>
  <si>
    <t xml:space="preserve">COSTOS DETALLADOS DOTACIÓN INICIAL 
RECUPERACIÓN NUTRICIONAL CON ENFOQUE COMUNITARIO </t>
  </si>
  <si>
    <t>Bolígrafo (unidades)</t>
  </si>
  <si>
    <t>Papel periódico (pliego)</t>
  </si>
  <si>
    <t xml:space="preserve">Trabajador Social o Psicologo </t>
  </si>
  <si>
    <t>Comunicaciones (internet y celular)</t>
  </si>
  <si>
    <t xml:space="preserve">Fotocopias </t>
  </si>
  <si>
    <t xml:space="preserve">Otros materiales </t>
  </si>
  <si>
    <t>MATERIAL PARA EDUCACION Y ACTIVIDADES (mensual)</t>
  </si>
  <si>
    <t>Material para educación y actividades</t>
  </si>
  <si>
    <t>Lapices (unidades)</t>
  </si>
  <si>
    <t xml:space="preserve">AUMENTO AUTORIZADO </t>
  </si>
  <si>
    <t>REGIONAL</t>
  </si>
  <si>
    <t>Tipo 1</t>
  </si>
  <si>
    <t>Tipo 2</t>
  </si>
  <si>
    <t xml:space="preserve">CALDAS </t>
  </si>
  <si>
    <t>TIPO 1</t>
  </si>
  <si>
    <t>AÑO</t>
  </si>
  <si>
    <t xml:space="preserve">TIPO DE RACIÓN </t>
  </si>
  <si>
    <t>DISTRIBUCIÓN DE RACIONES POR UNIDAD</t>
  </si>
  <si>
    <t>7 MESES</t>
  </si>
  <si>
    <t>5 MESES</t>
  </si>
  <si>
    <t>COSTO UNITARIO DE RPP -  2014</t>
  </si>
  <si>
    <t xml:space="preserve">1 MES </t>
  </si>
  <si>
    <t>COSTO PARA 1 MES DE RPP -  2014</t>
  </si>
  <si>
    <t xml:space="preserve">TOTAL DOTACIÓN INICIAL </t>
  </si>
  <si>
    <t>RECURSO HUMANO ( mensual)</t>
  </si>
  <si>
    <t>Recurso humano</t>
  </si>
  <si>
    <t>COSTO MENSUAL RPP</t>
  </si>
  <si>
    <t>COSTOS MENSUALES</t>
  </si>
  <si>
    <t>TOTAL COSTOS MENSUALES</t>
  </si>
  <si>
    <t>ELEMENTOS DE COSTO</t>
  </si>
  <si>
    <t>VALOR</t>
  </si>
  <si>
    <t>Reposición 10% al inicio del año*</t>
  </si>
  <si>
    <t>SUB TOTAL FUNCIONAMIENTO MENSUAL</t>
  </si>
  <si>
    <t>COSTOS MENSUALES RECUPERACIÓN NUTRICIONAL CON ENFOQUE COMUNITARIO 
AÑO 2014</t>
  </si>
  <si>
    <t>Gastos Mensuales</t>
  </si>
  <si>
    <t>TOTAL GASTOS MENSUALES</t>
  </si>
  <si>
    <t>VALOR MES</t>
  </si>
  <si>
    <t>VALOR AÑO</t>
  </si>
  <si>
    <t>EQUIPOS ANTROPOMÉTRICOS PARA LOS NUEVOS RNEC QUE TRANSITAN DE CRN</t>
  </si>
  <si>
    <t xml:space="preserve">VALOR DE ALIMENTO TERAPÉUTICO POR SOBRE DE 500 KCAL </t>
  </si>
  <si>
    <t>COSTOS ANUALES RECUPERACIÓN NUTRICIONAL CON ENFOQUE COMUNITARIO 
VIGENCIA 2014</t>
  </si>
  <si>
    <t>#</t>
  </si>
  <si>
    <t xml:space="preserve">OTROS GASTOS DE FUNCIONAMIENTO  </t>
  </si>
  <si>
    <t>RACIONES PARA PREPARAR</t>
  </si>
  <si>
    <t>COSTOS TOTALES VIGENCIA 2014</t>
  </si>
  <si>
    <t xml:space="preserve">MESES VIGENCIA 2014: </t>
  </si>
  <si>
    <t>REPOSICIÓN 
(Solo primer mes)</t>
  </si>
  <si>
    <t xml:space="preserve">ALIMENTO TERAPEUTICO </t>
  </si>
  <si>
    <t>COSTOS MENSUALES VIGENCIA 2014</t>
  </si>
  <si>
    <t>VALOR NIÑO/MES</t>
  </si>
  <si>
    <t>6 a 11 meses (RPP tipo 1)</t>
  </si>
  <si>
    <t xml:space="preserve">OTROS GASTOS DE FUNCIONAMIENTO </t>
  </si>
  <si>
    <t>12 a 59 meses
(RPP tipo 2)</t>
  </si>
  <si>
    <t>ALIMENTO TERAPEUTICO (para el primer mes de cada grupo)</t>
  </si>
  <si>
    <t xml:space="preserve">COSTOS TOTALES </t>
  </si>
  <si>
    <t>VALOR PARA 1/2 MES</t>
  </si>
  <si>
    <t xml:space="preserve">COSTOS DETALLADOS
RECUPERACIÓN NUTRICIONAL CON ENFOQUE COMUNITARIO </t>
  </si>
  <si>
    <t>COSTOS ALIMENTO TERAPÉUTICO - RECUPERACIÓN NUTRICIONAL CON ENFOQUE COMUNITARIO</t>
  </si>
  <si>
    <t>TOTAL SOBRES - UN MES</t>
  </si>
  <si>
    <t>DISTRIBUCIÓN Y COSTOS ANUALES DE ALIMENTO TERAPÉUTICO</t>
  </si>
  <si>
    <t>COSTOS RACIONES PARA PREPARAR
RECUPERACIÓN NUTRICIONAL CON ENFOQUE COMUNITARIO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</si>
</sst>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&quot;$&quot;\ #,##0_);\(&quot;$&quot;\ #,##0\)"/>
    <numFmt numFmtId="165" formatCode="&quot;$&quot;\ #,##0.00_);\(&quot;$&quot;\ #,##0.00\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[$$-240A]\ #,##0"/>
    <numFmt numFmtId="169" formatCode="&quot;Costo busqueda activa niños desnutridos $&quot;\ 0\ &quot;anual&quot;"/>
    <numFmt numFmtId="170" formatCode="_(&quot;$&quot;\ * #,##0_);_(&quot;$&quot;\ * \(#,##0\);_(&quot;$&quot;\ * &quot;-&quot;??_);_(@_)"/>
    <numFmt numFmtId="171" formatCode="[$$-240A]\ #,##0.00"/>
    <numFmt numFmtId="172" formatCode="&quot;$&quot;\ #,##0.00"/>
    <numFmt numFmtId="173" formatCode="&quot;$&quot;\ #,##0.0_);\(&quot;$&quot;\ #,##0.0\)"/>
    <numFmt numFmtId="174" formatCode="_(&quot;$&quot;\ * #,##0.0_);_(&quot;$&quot;\ * \(#,##0.0\);_(&quot;$&quot;\ * &quot;-&quot;??_);_(@_)"/>
    <numFmt numFmtId="175" formatCode="_ * #,##0.00_ ;_ * \-#,##0.00_ ;_ * &quot;-&quot;??_ ;_ @_ "/>
  </numFmts>
  <fonts count="23">
    <font>
      <sz val="10"/>
      <color theme="1"/>
      <name val="Zurich BT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Zurich BT"/>
      <family val="2"/>
    </font>
    <font>
      <sz val="10"/>
      <name val="Arial"/>
      <family val="2"/>
    </font>
    <font>
      <i/>
      <sz val="9"/>
      <color theme="1"/>
      <name val="Arial Narrow"/>
      <family val="2"/>
    </font>
    <font>
      <sz val="10"/>
      <name val="MS Sans Serif"/>
      <family val="2"/>
    </font>
    <font>
      <sz val="10"/>
      <name val="Zurich BT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  <font>
      <b/>
      <sz val="9"/>
      <color rgb="FFFF0000"/>
      <name val="Arial Narrow"/>
      <family val="2"/>
    </font>
    <font>
      <b/>
      <sz val="10"/>
      <color rgb="FF000000"/>
      <name val="Arial Narrow"/>
      <family val="2"/>
    </font>
    <font>
      <b/>
      <sz val="12"/>
      <color rgb="FFFF000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1">
    <xf numFmtId="0" fontId="0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7" fillId="0" borderId="0" applyFont="0" applyFill="0" applyBorder="0" applyAlignment="0" applyProtection="0"/>
    <xf numFmtId="175" fontId="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0" borderId="0"/>
    <xf numFmtId="0" fontId="5" fillId="0" borderId="0"/>
    <xf numFmtId="0" fontId="3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</cellStyleXfs>
  <cellXfs count="180">
    <xf numFmtId="0" fontId="0" fillId="0" borderId="0" xfId="0"/>
    <xf numFmtId="0" fontId="10" fillId="0" borderId="0" xfId="0" applyFont="1"/>
    <xf numFmtId="0" fontId="9" fillId="2" borderId="0" xfId="0" applyFont="1" applyFill="1" applyBorder="1" applyAlignment="1">
      <alignment horizontal="center" vertical="center" wrapText="1"/>
    </xf>
    <xf numFmtId="164" fontId="10" fillId="2" borderId="0" xfId="1" applyNumberFormat="1" applyFont="1" applyFill="1" applyBorder="1" applyAlignment="1"/>
    <xf numFmtId="0" fontId="9" fillId="2" borderId="0" xfId="0" applyFont="1" applyFill="1" applyBorder="1" applyAlignment="1">
      <alignment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9" fillId="11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12" fillId="2" borderId="1" xfId="0" applyFont="1" applyFill="1" applyBorder="1" applyAlignment="1">
      <alignment horizontal="left" vertical="center" wrapText="1"/>
    </xf>
    <xf numFmtId="165" fontId="12" fillId="2" borderId="1" xfId="0" applyNumberFormat="1" applyFont="1" applyFill="1" applyBorder="1" applyAlignment="1">
      <alignment horizontal="right" vertical="center" wrapText="1"/>
    </xf>
    <xf numFmtId="164" fontId="10" fillId="0" borderId="1" xfId="0" applyNumberFormat="1" applyFont="1" applyBorder="1"/>
    <xf numFmtId="164" fontId="10" fillId="0" borderId="0" xfId="0" applyNumberFormat="1" applyFont="1"/>
    <xf numFmtId="170" fontId="10" fillId="2" borderId="0" xfId="1" applyNumberFormat="1" applyFont="1" applyFill="1" applyBorder="1" applyAlignment="1"/>
    <xf numFmtId="0" fontId="13" fillId="2" borderId="12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0" fillId="0" borderId="0" xfId="0" applyFont="1" applyBorder="1"/>
    <xf numFmtId="164" fontId="10" fillId="2" borderId="13" xfId="1" applyNumberFormat="1" applyFont="1" applyFill="1" applyBorder="1" applyAlignment="1"/>
    <xf numFmtId="0" fontId="9" fillId="2" borderId="0" xfId="0" applyFont="1" applyFill="1" applyBorder="1" applyAlignment="1">
      <alignment vertical="center" wrapText="1"/>
    </xf>
    <xf numFmtId="166" fontId="10" fillId="0" borderId="1" xfId="1" applyNumberFormat="1" applyFont="1" applyBorder="1" applyAlignment="1"/>
    <xf numFmtId="165" fontId="10" fillId="0" borderId="1" xfId="1" applyNumberFormat="1" applyFont="1" applyBorder="1" applyAlignment="1"/>
    <xf numFmtId="0" fontId="9" fillId="2" borderId="12" xfId="0" applyFont="1" applyFill="1" applyBorder="1" applyAlignment="1">
      <alignment horizontal="center" vertical="center" wrapText="1"/>
    </xf>
    <xf numFmtId="164" fontId="10" fillId="0" borderId="0" xfId="1" applyNumberFormat="1" applyFont="1" applyBorder="1" applyAlignment="1"/>
    <xf numFmtId="166" fontId="10" fillId="0" borderId="0" xfId="0" applyNumberFormat="1" applyFont="1" applyBorder="1"/>
    <xf numFmtId="166" fontId="9" fillId="4" borderId="1" xfId="1" applyNumberFormat="1" applyFont="1" applyFill="1" applyBorder="1" applyAlignment="1"/>
    <xf numFmtId="166" fontId="12" fillId="2" borderId="1" xfId="1" applyNumberFormat="1" applyFont="1" applyFill="1" applyBorder="1" applyAlignment="1"/>
    <xf numFmtId="166" fontId="9" fillId="9" borderId="1" xfId="1" applyNumberFormat="1" applyFont="1" applyFill="1" applyBorder="1"/>
    <xf numFmtId="170" fontId="9" fillId="2" borderId="0" xfId="1" applyNumberFormat="1" applyFont="1" applyFill="1" applyBorder="1"/>
    <xf numFmtId="174" fontId="9" fillId="2" borderId="0" xfId="1" applyNumberFormat="1" applyFont="1" applyFill="1" applyBorder="1"/>
    <xf numFmtId="170" fontId="9" fillId="2" borderId="0" xfId="1" applyNumberFormat="1" applyFont="1" applyFill="1" applyBorder="1" applyAlignment="1"/>
    <xf numFmtId="0" fontId="10" fillId="0" borderId="12" xfId="0" applyFont="1" applyBorder="1"/>
    <xf numFmtId="0" fontId="10" fillId="0" borderId="13" xfId="0" applyFont="1" applyBorder="1"/>
    <xf numFmtId="166" fontId="11" fillId="6" borderId="1" xfId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/>
    </xf>
    <xf numFmtId="165" fontId="10" fillId="0" borderId="0" xfId="0" applyNumberFormat="1" applyFont="1"/>
    <xf numFmtId="0" fontId="11" fillId="0" borderId="0" xfId="0" applyFont="1" applyAlignment="1">
      <alignment horizontal="center" wrapText="1"/>
    </xf>
    <xf numFmtId="0" fontId="12" fillId="5" borderId="1" xfId="0" applyFont="1" applyFill="1" applyBorder="1" applyAlignment="1">
      <alignment horizontal="left" wrapText="1"/>
    </xf>
    <xf numFmtId="0" fontId="12" fillId="0" borderId="0" xfId="0" applyFont="1" applyAlignment="1">
      <alignment horizontal="left" wrapText="1"/>
    </xf>
    <xf numFmtId="9" fontId="9" fillId="4" borderId="2" xfId="0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vertical="center" wrapText="1"/>
    </xf>
    <xf numFmtId="0" fontId="14" fillId="4" borderId="0" xfId="0" applyFont="1" applyFill="1" applyBorder="1" applyAlignment="1">
      <alignment vertical="center" wrapText="1"/>
    </xf>
    <xf numFmtId="0" fontId="12" fillId="0" borderId="0" xfId="0" applyFont="1"/>
    <xf numFmtId="0" fontId="11" fillId="4" borderId="1" xfId="0" applyFont="1" applyFill="1" applyBorder="1" applyAlignment="1">
      <alignment vertical="center"/>
    </xf>
    <xf numFmtId="0" fontId="12" fillId="0" borderId="1" xfId="0" applyFont="1" applyBorder="1"/>
    <xf numFmtId="0" fontId="10" fillId="0" borderId="1" xfId="0" applyFont="1" applyBorder="1" applyAlignment="1">
      <alignment horizontal="center"/>
    </xf>
    <xf numFmtId="171" fontId="10" fillId="0" borderId="1" xfId="0" applyNumberFormat="1" applyFont="1" applyBorder="1"/>
    <xf numFmtId="166" fontId="9" fillId="3" borderId="1" xfId="1" applyNumberFormat="1" applyFont="1" applyFill="1" applyBorder="1" applyAlignment="1">
      <alignment vertical="center"/>
    </xf>
    <xf numFmtId="0" fontId="12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1" fillId="10" borderId="1" xfId="0" applyFont="1" applyFill="1" applyBorder="1" applyAlignment="1">
      <alignment horizontal="center" vertical="center" wrapText="1"/>
    </xf>
    <xf numFmtId="171" fontId="9" fillId="10" borderId="1" xfId="0" applyNumberFormat="1" applyFont="1" applyFill="1" applyBorder="1" applyAlignment="1">
      <alignment horizontal="center" vertical="center" wrapText="1"/>
    </xf>
    <xf numFmtId="171" fontId="10" fillId="0" borderId="0" xfId="0" applyNumberFormat="1" applyFont="1"/>
    <xf numFmtId="0" fontId="12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/>
    </xf>
    <xf numFmtId="0" fontId="13" fillId="0" borderId="0" xfId="0" applyFont="1"/>
    <xf numFmtId="0" fontId="12" fillId="2" borderId="0" xfId="0" applyFont="1" applyFill="1"/>
    <xf numFmtId="170" fontId="10" fillId="2" borderId="0" xfId="0" applyNumberFormat="1" applyFont="1" applyFill="1"/>
    <xf numFmtId="168" fontId="10" fillId="2" borderId="0" xfId="0" applyNumberFormat="1" applyFont="1" applyFill="1"/>
    <xf numFmtId="0" fontId="10" fillId="2" borderId="0" xfId="0" applyFont="1" applyFill="1"/>
    <xf numFmtId="168" fontId="12" fillId="2" borderId="0" xfId="0" applyNumberFormat="1" applyFont="1" applyFill="1"/>
    <xf numFmtId="0" fontId="12" fillId="5" borderId="0" xfId="0" applyFont="1" applyFill="1" applyAlignment="1">
      <alignment horizontal="left" wrapText="1"/>
    </xf>
    <xf numFmtId="0" fontId="15" fillId="4" borderId="0" xfId="0" applyFont="1" applyFill="1" applyBorder="1" applyAlignment="1">
      <alignment wrapText="1"/>
    </xf>
    <xf numFmtId="0" fontId="17" fillId="4" borderId="0" xfId="0" applyFont="1" applyFill="1" applyBorder="1" applyAlignment="1"/>
    <xf numFmtId="0" fontId="11" fillId="4" borderId="1" xfId="0" applyFont="1" applyFill="1" applyBorder="1" applyAlignment="1">
      <alignment vertical="center" wrapText="1"/>
    </xf>
    <xf numFmtId="170" fontId="10" fillId="0" borderId="1" xfId="1" applyNumberFormat="1" applyFont="1" applyBorder="1"/>
    <xf numFmtId="0" fontId="18" fillId="0" borderId="7" xfId="0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9" fillId="7" borderId="1" xfId="0" applyFont="1" applyFill="1" applyBorder="1" applyAlignment="1">
      <alignment horizontal="center"/>
    </xf>
    <xf numFmtId="0" fontId="19" fillId="0" borderId="0" xfId="0" applyFont="1"/>
    <xf numFmtId="9" fontId="20" fillId="4" borderId="1" xfId="0" applyNumberFormat="1" applyFont="1" applyFill="1" applyBorder="1" applyAlignment="1">
      <alignment horizontal="center"/>
    </xf>
    <xf numFmtId="170" fontId="9" fillId="0" borderId="1" xfId="1" applyNumberFormat="1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9" fillId="2" borderId="1" xfId="2" applyNumberFormat="1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166" fontId="9" fillId="4" borderId="1" xfId="0" applyNumberFormat="1" applyFont="1" applyFill="1" applyBorder="1" applyAlignment="1">
      <alignment horizontal="center" vertical="center" wrapText="1"/>
    </xf>
    <xf numFmtId="166" fontId="9" fillId="4" borderId="1" xfId="1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170" fontId="10" fillId="0" borderId="0" xfId="0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/>
    <xf numFmtId="0" fontId="9" fillId="0" borderId="0" xfId="0" applyFont="1" applyAlignment="1">
      <alignment vertical="center" wrapText="1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center"/>
    </xf>
    <xf numFmtId="0" fontId="21" fillId="8" borderId="1" xfId="0" applyFont="1" applyFill="1" applyBorder="1" applyAlignment="1">
      <alignment horizontal="center" vertical="center" wrapText="1"/>
    </xf>
    <xf numFmtId="173" fontId="10" fillId="0" borderId="1" xfId="1" applyNumberFormat="1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170" fontId="13" fillId="4" borderId="1" xfId="0" applyNumberFormat="1" applyFont="1" applyFill="1" applyBorder="1" applyAlignment="1"/>
    <xf numFmtId="171" fontId="10" fillId="0" borderId="1" xfId="0" applyNumberFormat="1" applyFont="1" applyBorder="1" applyAlignment="1">
      <alignment horizontal="right" vertical="center" wrapText="1"/>
    </xf>
    <xf numFmtId="170" fontId="10" fillId="0" borderId="1" xfId="1" applyNumberFormat="1" applyFont="1" applyBorder="1" applyAlignment="1">
      <alignment horizontal="center" vertical="center" wrapText="1"/>
    </xf>
    <xf numFmtId="9" fontId="11" fillId="4" borderId="1" xfId="0" applyNumberFormat="1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wrapText="1"/>
    </xf>
    <xf numFmtId="168" fontId="12" fillId="0" borderId="0" xfId="0" applyNumberFormat="1" applyFont="1"/>
    <xf numFmtId="0" fontId="11" fillId="4" borderId="1" xfId="0" applyFont="1" applyFill="1" applyBorder="1" applyAlignment="1">
      <alignment horizontal="center" vertical="center" wrapText="1"/>
    </xf>
    <xf numFmtId="170" fontId="12" fillId="0" borderId="1" xfId="1" applyNumberFormat="1" applyFont="1" applyBorder="1"/>
    <xf numFmtId="0" fontId="12" fillId="0" borderId="1" xfId="0" applyFont="1" applyBorder="1" applyAlignment="1">
      <alignment horizontal="center"/>
    </xf>
    <xf numFmtId="172" fontId="12" fillId="0" borderId="1" xfId="0" applyNumberFormat="1" applyFont="1" applyBorder="1"/>
    <xf numFmtId="0" fontId="11" fillId="3" borderId="4" xfId="0" applyFont="1" applyFill="1" applyBorder="1" applyAlignment="1"/>
    <xf numFmtId="0" fontId="11" fillId="3" borderId="6" xfId="0" applyFont="1" applyFill="1" applyBorder="1" applyAlignment="1"/>
    <xf numFmtId="171" fontId="11" fillId="3" borderId="2" xfId="0" applyNumberFormat="1" applyFont="1" applyFill="1" applyBorder="1" applyAlignment="1">
      <alignment vertical="center"/>
    </xf>
    <xf numFmtId="171" fontId="12" fillId="0" borderId="0" xfId="0" applyNumberFormat="1" applyFont="1"/>
    <xf numFmtId="0" fontId="11" fillId="3" borderId="4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171" fontId="11" fillId="3" borderId="1" xfId="0" applyNumberFormat="1" applyFont="1" applyFill="1" applyBorder="1" applyAlignment="1">
      <alignment vertical="center"/>
    </xf>
    <xf numFmtId="166" fontId="12" fillId="0" borderId="0" xfId="1" applyFont="1"/>
    <xf numFmtId="166" fontId="11" fillId="3" borderId="1" xfId="1" applyNumberFormat="1" applyFont="1" applyFill="1" applyBorder="1" applyAlignment="1">
      <alignment vertical="center"/>
    </xf>
    <xf numFmtId="168" fontId="11" fillId="4" borderId="1" xfId="0" applyNumberFormat="1" applyFont="1" applyFill="1" applyBorder="1"/>
    <xf numFmtId="170" fontId="12" fillId="2" borderId="0" xfId="0" applyNumberFormat="1" applyFont="1" applyFill="1"/>
    <xf numFmtId="172" fontId="12" fillId="0" borderId="0" xfId="0" applyNumberFormat="1" applyFont="1"/>
    <xf numFmtId="166" fontId="10" fillId="0" borderId="13" xfId="0" applyNumberFormat="1" applyFont="1" applyBorder="1"/>
    <xf numFmtId="0" fontId="6" fillId="0" borderId="13" xfId="0" applyFont="1" applyBorder="1"/>
    <xf numFmtId="173" fontId="10" fillId="0" borderId="1" xfId="0" applyNumberFormat="1" applyFont="1" applyBorder="1"/>
    <xf numFmtId="0" fontId="10" fillId="0" borderId="1" xfId="0" applyFont="1" applyBorder="1"/>
    <xf numFmtId="173" fontId="22" fillId="0" borderId="1" xfId="0" applyNumberFormat="1" applyFont="1" applyBorder="1"/>
    <xf numFmtId="0" fontId="10" fillId="0" borderId="0" xfId="0" applyFont="1" applyBorder="1" applyAlignment="1">
      <alignment horizontal="center"/>
    </xf>
    <xf numFmtId="173" fontId="10" fillId="0" borderId="0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169" fontId="10" fillId="0" borderId="4" xfId="0" applyNumberFormat="1" applyFont="1" applyBorder="1" applyAlignment="1">
      <alignment horizontal="center" vertical="top" wrapText="1"/>
    </xf>
    <xf numFmtId="169" fontId="10" fillId="0" borderId="6" xfId="0" applyNumberFormat="1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172" fontId="9" fillId="4" borderId="4" xfId="0" applyNumberFormat="1" applyFont="1" applyFill="1" applyBorder="1" applyAlignment="1">
      <alignment horizontal="center" vertical="top" wrapText="1"/>
    </xf>
    <xf numFmtId="172" fontId="9" fillId="4" borderId="6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9" fillId="9" borderId="4" xfId="0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3" fillId="2" borderId="1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9" fillId="3" borderId="4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5" fillId="0" borderId="0" xfId="0" applyFont="1" applyAlignment="1">
      <alignment horizontal="center" wrapText="1"/>
    </xf>
    <xf numFmtId="0" fontId="12" fillId="3" borderId="10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21">
    <cellStyle name="Millares" xfId="2" builtinId="3"/>
    <cellStyle name="Millares 2" xfId="3"/>
    <cellStyle name="Millares 2 2" xfId="12"/>
    <cellStyle name="Millares 2 3" xfId="17"/>
    <cellStyle name="Millares 3" xfId="4"/>
    <cellStyle name="Millares 3 2" xfId="13"/>
    <cellStyle name="Millares 4" xfId="5"/>
    <cellStyle name="Millares 5" xfId="11"/>
    <cellStyle name="Moneda" xfId="1" builtinId="4"/>
    <cellStyle name="Moneda 2" xfId="6"/>
    <cellStyle name="Moneda 2 2" xfId="14"/>
    <cellStyle name="Moneda 2 3" xfId="18"/>
    <cellStyle name="Moneda 3" xfId="7"/>
    <cellStyle name="Moneda 3 2" xfId="15"/>
    <cellStyle name="Moneda 3 3" xfId="19"/>
    <cellStyle name="Normal" xfId="0" builtinId="0"/>
    <cellStyle name="Normal 2" xfId="8"/>
    <cellStyle name="Normal 3" xfId="9"/>
    <cellStyle name="Normal 4" xfId="10"/>
    <cellStyle name="Normal 4 2" xfId="16"/>
    <cellStyle name="Normal 4 3" xfId="2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zoomScaleNormal="100" workbookViewId="0">
      <selection activeCell="A9" sqref="A9"/>
    </sheetView>
  </sheetViews>
  <sheetFormatPr baseColWidth="10" defaultRowHeight="12.75"/>
  <cols>
    <col min="1" max="1" width="4" style="1" bestFit="1" customWidth="1"/>
    <col min="2" max="2" width="19.42578125" style="1" customWidth="1"/>
    <col min="3" max="3" width="17" style="1" customWidth="1"/>
    <col min="4" max="4" width="16.5703125" style="1" customWidth="1"/>
    <col min="5" max="5" width="19.140625" style="1" customWidth="1"/>
    <col min="6" max="6" width="16.42578125" style="1" customWidth="1"/>
    <col min="7" max="7" width="16.28515625" style="1" customWidth="1"/>
    <col min="8" max="8" width="14.28515625" style="1" bestFit="1" customWidth="1"/>
    <col min="9" max="9" width="17.85546875" style="1" customWidth="1"/>
    <col min="10" max="10" width="20.140625" style="1" customWidth="1"/>
    <col min="11" max="11" width="19" style="1" bestFit="1" customWidth="1"/>
    <col min="12" max="12" width="16.85546875" style="1" bestFit="1" customWidth="1"/>
    <col min="13" max="13" width="13.28515625" style="1" bestFit="1" customWidth="1"/>
    <col min="14" max="14" width="15.7109375" style="1" customWidth="1"/>
    <col min="15" max="15" width="18.28515625" style="1" customWidth="1"/>
    <col min="16" max="16" width="13" style="1" customWidth="1"/>
    <col min="17" max="17" width="15.7109375" style="1" customWidth="1"/>
    <col min="18" max="16384" width="11.42578125" style="1"/>
  </cols>
  <sheetData>
    <row r="1" spans="1:17" ht="27" customHeight="1">
      <c r="A1" s="136" t="s">
        <v>91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7">
      <c r="A3" s="4"/>
      <c r="B3" s="5" t="s">
        <v>96</v>
      </c>
      <c r="C3" s="6">
        <v>12</v>
      </c>
      <c r="D3" s="4"/>
      <c r="E3" s="4"/>
      <c r="F3" s="4"/>
      <c r="G3" s="4"/>
      <c r="H3" s="4"/>
      <c r="I3" s="4"/>
      <c r="J3" s="4"/>
      <c r="K3" s="4"/>
      <c r="L3" s="4"/>
    </row>
    <row r="4" spans="1:17">
      <c r="A4" s="131" t="s">
        <v>92</v>
      </c>
      <c r="B4" s="131" t="s">
        <v>61</v>
      </c>
      <c r="C4" s="135" t="s">
        <v>97</v>
      </c>
      <c r="D4" s="130" t="s">
        <v>87</v>
      </c>
      <c r="E4" s="130"/>
      <c r="F4" s="130"/>
      <c r="G4" s="130"/>
      <c r="H4" s="130" t="s">
        <v>88</v>
      </c>
      <c r="I4" s="130"/>
      <c r="J4" s="130"/>
      <c r="K4" s="130"/>
      <c r="L4" s="130"/>
      <c r="N4" s="132" t="s">
        <v>100</v>
      </c>
      <c r="O4" s="133"/>
      <c r="P4" s="133"/>
      <c r="Q4" s="134"/>
    </row>
    <row r="5" spans="1:17">
      <c r="A5" s="131"/>
      <c r="B5" s="131"/>
      <c r="C5" s="135"/>
      <c r="D5" s="130"/>
      <c r="E5" s="130"/>
      <c r="F5" s="130"/>
      <c r="G5" s="130"/>
      <c r="H5" s="130"/>
      <c r="I5" s="130"/>
      <c r="J5" s="130"/>
      <c r="K5" s="130"/>
      <c r="L5" s="130"/>
      <c r="N5" s="130" t="s">
        <v>104</v>
      </c>
      <c r="O5" s="130" t="s">
        <v>102</v>
      </c>
      <c r="P5" s="130" t="s">
        <v>94</v>
      </c>
      <c r="Q5" s="130"/>
    </row>
    <row r="6" spans="1:17" ht="51">
      <c r="A6" s="131"/>
      <c r="B6" s="131"/>
      <c r="C6" s="135"/>
      <c r="D6" s="7" t="s">
        <v>104</v>
      </c>
      <c r="E6" s="8" t="s">
        <v>93</v>
      </c>
      <c r="F6" s="9" t="s">
        <v>94</v>
      </c>
      <c r="G6" s="10" t="s">
        <v>99</v>
      </c>
      <c r="H6" s="11" t="s">
        <v>97</v>
      </c>
      <c r="I6" s="7" t="s">
        <v>98</v>
      </c>
      <c r="J6" s="8" t="s">
        <v>93</v>
      </c>
      <c r="K6" s="9" t="s">
        <v>94</v>
      </c>
      <c r="L6" s="10" t="s">
        <v>95</v>
      </c>
      <c r="N6" s="130"/>
      <c r="O6" s="130"/>
      <c r="P6" s="12" t="s">
        <v>101</v>
      </c>
      <c r="Q6" s="12" t="s">
        <v>103</v>
      </c>
    </row>
    <row r="7" spans="1:17">
      <c r="A7" s="13">
        <v>1</v>
      </c>
      <c r="B7" s="14" t="s">
        <v>64</v>
      </c>
      <c r="C7" s="15">
        <f>+'RESUMEN COSTOS MENSUALES'!$C$6</f>
        <v>654533</v>
      </c>
      <c r="D7" s="15">
        <f>+'ALIMENTO TERAPEUTICO FASE II'!$B$16</f>
        <v>5191200</v>
      </c>
      <c r="E7" s="15">
        <f>+'RESUMEN COSTOS MENSUALES'!$C$19</f>
        <v>20571489</v>
      </c>
      <c r="F7" s="15">
        <f>+'RESUMEN COSTOS MENSUALES'!D23</f>
        <v>10967448</v>
      </c>
      <c r="G7" s="15">
        <f t="shared" ref="G7" si="0">+E7+F7</f>
        <v>31538937</v>
      </c>
      <c r="H7" s="16">
        <f>+'RESUMEN COSTOS MENSUALES'!$C$6</f>
        <v>654533</v>
      </c>
      <c r="I7" s="16">
        <f>+'RESUMEN COSTOS MENSUALES'!$C$10*$C$3</f>
        <v>10382400</v>
      </c>
      <c r="J7" s="16">
        <f>+'RESUMEN COSTOS MENSUALES'!$C$19*'RESUMEN COSTOS MEDIO MES'!$C$3</f>
        <v>246857868</v>
      </c>
      <c r="K7" s="16">
        <f>+'RESUMEN COSTOS MENSUALES'!D23*'RESUMEN COSTOS MEDIO MES'!$C$3</f>
        <v>131609376</v>
      </c>
      <c r="L7" s="16">
        <f t="shared" ref="L7" si="1">+H7+I7+J7+K7</f>
        <v>389504177</v>
      </c>
      <c r="M7" s="17"/>
      <c r="N7" s="16">
        <f t="shared" ref="N7" si="2">+D7/84</f>
        <v>61800</v>
      </c>
      <c r="O7" s="16">
        <f t="shared" ref="O7" si="3">+ROUND(E7/120,0)</f>
        <v>171429</v>
      </c>
      <c r="P7" s="16">
        <f>+'RPP FASE II Y III'!B13</f>
        <v>143185</v>
      </c>
      <c r="Q7" s="16">
        <f>+'RPP FASE II Y III'!C13</f>
        <v>78448</v>
      </c>
    </row>
    <row r="8" spans="1:17">
      <c r="L8" s="17"/>
    </row>
    <row r="9" spans="1:17">
      <c r="A9" s="4"/>
      <c r="B9" s="5" t="s">
        <v>96</v>
      </c>
      <c r="C9" s="6">
        <v>0.5</v>
      </c>
      <c r="D9" s="4"/>
      <c r="E9" s="4"/>
      <c r="F9" s="4"/>
      <c r="G9" s="4"/>
      <c r="L9" s="17"/>
      <c r="M9" s="17"/>
    </row>
    <row r="10" spans="1:17">
      <c r="A10" s="131" t="s">
        <v>92</v>
      </c>
      <c r="B10" s="131" t="s">
        <v>61</v>
      </c>
      <c r="C10" s="130" t="s">
        <v>106</v>
      </c>
      <c r="D10" s="130"/>
      <c r="E10" s="130"/>
      <c r="F10" s="130"/>
      <c r="G10" s="130"/>
      <c r="M10" s="17"/>
    </row>
    <row r="11" spans="1:17" ht="26.25" customHeight="1">
      <c r="A11" s="131"/>
      <c r="B11" s="131"/>
      <c r="C11" s="11" t="s">
        <v>97</v>
      </c>
      <c r="D11" s="7" t="s">
        <v>98</v>
      </c>
      <c r="E11" s="8" t="s">
        <v>93</v>
      </c>
      <c r="F11" s="9" t="s">
        <v>94</v>
      </c>
      <c r="G11" s="10" t="s">
        <v>105</v>
      </c>
      <c r="M11" s="17"/>
    </row>
    <row r="12" spans="1:17" ht="15.75">
      <c r="A12" s="126">
        <v>1</v>
      </c>
      <c r="B12" s="14" t="s">
        <v>64</v>
      </c>
      <c r="C12" s="125">
        <v>0</v>
      </c>
      <c r="D12" s="125">
        <v>0</v>
      </c>
      <c r="E12" s="125">
        <f>ROUND(E7*$C$9,0)</f>
        <v>10285745</v>
      </c>
      <c r="F12" s="125">
        <f>+F7*$C$9</f>
        <v>5483724</v>
      </c>
      <c r="G12" s="127">
        <f t="shared" ref="G12" si="4">+C12+D12+E12+F12</f>
        <v>15769469</v>
      </c>
      <c r="J12" s="128"/>
      <c r="K12" s="129"/>
      <c r="L12" s="129"/>
      <c r="M12" s="17"/>
    </row>
  </sheetData>
  <mergeCells count="13">
    <mergeCell ref="A1:L1"/>
    <mergeCell ref="O5:O6"/>
    <mergeCell ref="A10:A11"/>
    <mergeCell ref="B10:B11"/>
    <mergeCell ref="C10:G10"/>
    <mergeCell ref="P5:Q5"/>
    <mergeCell ref="H4:L5"/>
    <mergeCell ref="A4:A6"/>
    <mergeCell ref="B4:B6"/>
    <mergeCell ref="N4:Q4"/>
    <mergeCell ref="N5:N6"/>
    <mergeCell ref="D4:G5"/>
    <mergeCell ref="C4:C6"/>
  </mergeCells>
  <pageMargins left="0.7" right="0.7" top="0.75" bottom="0.75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view="pageBreakPreview" zoomScaleNormal="100" zoomScaleSheetLayoutView="100" workbookViewId="0">
      <selection activeCell="B21" sqref="B21:D21"/>
    </sheetView>
  </sheetViews>
  <sheetFormatPr baseColWidth="10" defaultRowHeight="12.75"/>
  <cols>
    <col min="1" max="1" width="13.42578125" style="1" bestFit="1" customWidth="1"/>
    <col min="2" max="2" width="26.85546875" style="1" customWidth="1"/>
    <col min="3" max="3" width="15.42578125" style="1" bestFit="1" customWidth="1"/>
    <col min="4" max="4" width="15.85546875" style="1" bestFit="1" customWidth="1"/>
    <col min="5" max="5" width="15.42578125" style="1" bestFit="1" customWidth="1"/>
    <col min="6" max="6" width="15.85546875" style="1" bestFit="1" customWidth="1"/>
    <col min="7" max="7" width="16.140625" style="1" customWidth="1"/>
    <col min="8" max="8" width="18.42578125" style="1" customWidth="1"/>
    <col min="9" max="9" width="14.42578125" style="1" bestFit="1" customWidth="1"/>
    <col min="10" max="10" width="17.28515625" style="1" customWidth="1"/>
    <col min="11" max="11" width="19.28515625" style="1" bestFit="1" customWidth="1"/>
    <col min="12" max="12" width="17.140625" style="1" bestFit="1" customWidth="1"/>
    <col min="13" max="13" width="13.5703125" style="1" bestFit="1" customWidth="1"/>
    <col min="14" max="14" width="14.85546875" style="1" bestFit="1" customWidth="1"/>
    <col min="15" max="16384" width="11.42578125" style="1"/>
  </cols>
  <sheetData>
    <row r="1" spans="1:10" ht="32.25" customHeight="1">
      <c r="A1" s="155" t="s">
        <v>84</v>
      </c>
      <c r="B1" s="156"/>
      <c r="C1" s="156"/>
      <c r="D1" s="156"/>
      <c r="E1" s="157"/>
      <c r="F1" s="3"/>
      <c r="G1" s="3"/>
      <c r="H1" s="3"/>
      <c r="I1" s="3"/>
      <c r="J1" s="18"/>
    </row>
    <row r="2" spans="1:10" ht="32.25" customHeight="1">
      <c r="A2" s="19"/>
      <c r="B2" s="20"/>
      <c r="C2" s="20"/>
      <c r="D2" s="20"/>
      <c r="E2" s="21"/>
      <c r="F2" s="3"/>
      <c r="G2" s="3"/>
      <c r="H2" s="3"/>
      <c r="I2" s="3"/>
      <c r="J2" s="18"/>
    </row>
    <row r="3" spans="1:10" ht="12.75" customHeight="1">
      <c r="A3" s="130" t="s">
        <v>46</v>
      </c>
      <c r="B3" s="130"/>
      <c r="C3" s="130"/>
      <c r="D3" s="22"/>
      <c r="E3" s="23"/>
      <c r="F3" s="3"/>
      <c r="G3" s="3"/>
      <c r="H3" s="3"/>
      <c r="I3" s="3"/>
      <c r="J3" s="3"/>
    </row>
    <row r="4" spans="1:10">
      <c r="A4" s="151" t="s">
        <v>80</v>
      </c>
      <c r="B4" s="152"/>
      <c r="C4" s="12" t="s">
        <v>81</v>
      </c>
      <c r="D4" s="22"/>
      <c r="E4" s="37"/>
      <c r="F4" s="24"/>
      <c r="G4" s="24"/>
      <c r="H4" s="24"/>
      <c r="I4" s="24"/>
      <c r="J4" s="24"/>
    </row>
    <row r="5" spans="1:10" ht="12.75" customHeight="1">
      <c r="A5" s="153" t="s">
        <v>22</v>
      </c>
      <c r="B5" s="154"/>
      <c r="C5" s="25">
        <f>+'DOTACIÓN INICIAL'!D27</f>
        <v>6545324</v>
      </c>
      <c r="D5" s="22"/>
      <c r="E5" s="37"/>
      <c r="F5" s="3"/>
      <c r="G5" s="3"/>
      <c r="H5" s="3"/>
      <c r="I5" s="3"/>
      <c r="J5" s="3"/>
    </row>
    <row r="6" spans="1:10" ht="16.5">
      <c r="A6" s="153" t="s">
        <v>82</v>
      </c>
      <c r="B6" s="154"/>
      <c r="C6" s="26">
        <f>+ROUNDUP(C5*10%,0)</f>
        <v>654533</v>
      </c>
      <c r="D6" s="22"/>
      <c r="E6" s="21"/>
      <c r="F6" s="3"/>
      <c r="G6" s="3"/>
      <c r="H6" s="3"/>
      <c r="I6" s="3"/>
      <c r="J6" s="3"/>
    </row>
    <row r="7" spans="1:10" ht="16.5">
      <c r="A7" s="27"/>
      <c r="B7" s="22"/>
      <c r="C7" s="28"/>
      <c r="D7" s="3"/>
      <c r="E7" s="21"/>
      <c r="F7" s="3"/>
      <c r="G7" s="3"/>
      <c r="H7" s="3"/>
      <c r="I7" s="3"/>
      <c r="J7" s="3"/>
    </row>
    <row r="8" spans="1:10" ht="16.5">
      <c r="A8" s="137" t="s">
        <v>47</v>
      </c>
      <c r="B8" s="138"/>
      <c r="C8" s="138"/>
      <c r="D8" s="3"/>
      <c r="E8" s="21"/>
      <c r="F8" s="3"/>
      <c r="G8" s="3"/>
      <c r="H8" s="3"/>
      <c r="I8" s="3"/>
      <c r="J8" s="3"/>
    </row>
    <row r="9" spans="1:10" ht="12.75" customHeight="1">
      <c r="A9" s="141" t="s">
        <v>80</v>
      </c>
      <c r="B9" s="142"/>
      <c r="C9" s="12" t="s">
        <v>87</v>
      </c>
      <c r="D9" s="3"/>
      <c r="E9" s="21"/>
      <c r="F9" s="3"/>
      <c r="G9" s="3"/>
      <c r="H9" s="3"/>
      <c r="I9" s="3"/>
      <c r="J9" s="3"/>
    </row>
    <row r="10" spans="1:10" ht="16.5">
      <c r="A10" s="148" t="s">
        <v>47</v>
      </c>
      <c r="B10" s="148"/>
      <c r="C10" s="25">
        <f>('ALIMENTO TERAPEUTICO FASE II'!$N$16)/12</f>
        <v>865200</v>
      </c>
      <c r="D10" s="3"/>
      <c r="E10" s="21"/>
      <c r="F10" s="3"/>
      <c r="G10" s="3"/>
      <c r="H10" s="3"/>
      <c r="I10" s="3"/>
      <c r="J10" s="3"/>
    </row>
    <row r="11" spans="1:10" ht="16.5">
      <c r="A11" s="27"/>
      <c r="B11" s="22"/>
      <c r="C11" s="28"/>
      <c r="D11" s="3"/>
      <c r="E11" s="21"/>
      <c r="F11" s="3"/>
      <c r="G11" s="3"/>
      <c r="H11" s="3"/>
      <c r="I11" s="3"/>
      <c r="J11" s="3"/>
    </row>
    <row r="12" spans="1:10" ht="16.5">
      <c r="A12" s="137" t="s">
        <v>85</v>
      </c>
      <c r="B12" s="138"/>
      <c r="C12" s="138"/>
      <c r="D12" s="3"/>
      <c r="E12" s="21"/>
      <c r="F12" s="3"/>
      <c r="G12" s="3"/>
      <c r="H12" s="3"/>
      <c r="I12" s="3"/>
      <c r="J12" s="3"/>
    </row>
    <row r="13" spans="1:10" ht="12.75" customHeight="1">
      <c r="A13" s="141" t="s">
        <v>80</v>
      </c>
      <c r="B13" s="142"/>
      <c r="C13" s="12" t="s">
        <v>81</v>
      </c>
      <c r="D13" s="3"/>
      <c r="E13" s="21"/>
      <c r="F13" s="3"/>
      <c r="G13" s="3"/>
      <c r="H13" s="3"/>
      <c r="I13" s="3"/>
      <c r="J13" s="3"/>
    </row>
    <row r="14" spans="1:10" ht="16.5">
      <c r="A14" s="148" t="s">
        <v>58</v>
      </c>
      <c r="B14" s="148"/>
      <c r="C14" s="25">
        <f>+'COSTOS MENSUALES - DETALLADOS'!D22</f>
        <v>266431</v>
      </c>
      <c r="D14" s="3"/>
      <c r="E14" s="21"/>
      <c r="F14" s="18"/>
      <c r="G14" s="18"/>
      <c r="H14" s="18"/>
      <c r="I14" s="18"/>
      <c r="J14" s="18"/>
    </row>
    <row r="15" spans="1:10" ht="16.5">
      <c r="A15" s="148" t="s">
        <v>76</v>
      </c>
      <c r="B15" s="148"/>
      <c r="C15" s="25">
        <f>+'COSTOS MENSUALES - DETALLADOS'!D31</f>
        <v>14259286</v>
      </c>
      <c r="D15" s="22"/>
      <c r="E15" s="21"/>
      <c r="F15" s="18"/>
      <c r="G15" s="18"/>
      <c r="H15" s="18"/>
      <c r="I15" s="18"/>
      <c r="J15" s="18"/>
    </row>
    <row r="16" spans="1:10">
      <c r="A16" s="143" t="s">
        <v>44</v>
      </c>
      <c r="B16" s="144"/>
      <c r="C16" s="25">
        <f>+'COSTOS MENSUALES - DETALLADOS'!D37</f>
        <v>4175637</v>
      </c>
      <c r="D16" s="22"/>
      <c r="E16" s="123"/>
      <c r="F16" s="18"/>
      <c r="G16" s="18"/>
      <c r="H16" s="18"/>
      <c r="I16" s="18"/>
      <c r="J16" s="18"/>
    </row>
    <row r="17" spans="1:10">
      <c r="A17" s="146" t="s">
        <v>83</v>
      </c>
      <c r="B17" s="147"/>
      <c r="C17" s="30">
        <f>SUM(C14:C16)</f>
        <v>18701354</v>
      </c>
      <c r="D17" s="22"/>
      <c r="E17" s="37"/>
      <c r="F17" s="18"/>
      <c r="G17" s="18"/>
      <c r="H17" s="18"/>
      <c r="I17" s="18"/>
      <c r="J17" s="18"/>
    </row>
    <row r="18" spans="1:10">
      <c r="A18" s="145" t="s">
        <v>30</v>
      </c>
      <c r="B18" s="145"/>
      <c r="C18" s="31">
        <f>ROUND(C17*10%,0)</f>
        <v>1870135</v>
      </c>
      <c r="D18" s="29"/>
      <c r="E18" s="123"/>
      <c r="F18" s="18"/>
      <c r="G18" s="18"/>
      <c r="H18" s="18"/>
      <c r="I18" s="18"/>
      <c r="J18" s="18"/>
    </row>
    <row r="19" spans="1:10">
      <c r="A19" s="149" t="s">
        <v>86</v>
      </c>
      <c r="B19" s="150"/>
      <c r="C19" s="32">
        <f>+C17+C18</f>
        <v>20571489</v>
      </c>
      <c r="D19" s="29"/>
      <c r="E19" s="123"/>
      <c r="F19" s="33"/>
      <c r="G19" s="33"/>
      <c r="H19" s="33"/>
      <c r="I19" s="34"/>
      <c r="J19" s="35"/>
    </row>
    <row r="20" spans="1:10" ht="13.5">
      <c r="A20" s="36"/>
      <c r="B20" s="22"/>
      <c r="C20" s="22"/>
      <c r="D20" s="22"/>
      <c r="E20" s="124"/>
    </row>
    <row r="21" spans="1:10" ht="12.75" customHeight="1">
      <c r="A21" s="139" t="s">
        <v>61</v>
      </c>
      <c r="B21" s="130" t="s">
        <v>77</v>
      </c>
      <c r="C21" s="130"/>
      <c r="D21" s="130"/>
      <c r="E21" s="37"/>
    </row>
    <row r="22" spans="1:10">
      <c r="A22" s="140"/>
      <c r="B22" s="38" t="s">
        <v>65</v>
      </c>
      <c r="C22" s="38" t="s">
        <v>21</v>
      </c>
      <c r="D22" s="38" t="s">
        <v>20</v>
      </c>
      <c r="E22" s="37"/>
    </row>
    <row r="23" spans="1:10">
      <c r="A23" s="14" t="s">
        <v>64</v>
      </c>
      <c r="B23" s="39">
        <f>+'RPP FASE II Y III'!D13</f>
        <v>3436440</v>
      </c>
      <c r="C23" s="39">
        <f>+'RPP FASE II Y III'!E13</f>
        <v>7531008</v>
      </c>
      <c r="D23" s="39">
        <f t="shared" ref="D23" si="0">+B23+C23</f>
        <v>10967448</v>
      </c>
      <c r="E23" s="37"/>
      <c r="F23" s="17"/>
    </row>
    <row r="24" spans="1:10">
      <c r="D24" s="40"/>
    </row>
  </sheetData>
  <mergeCells count="18">
    <mergeCell ref="A4:B4"/>
    <mergeCell ref="A5:B5"/>
    <mergeCell ref="A6:B6"/>
    <mergeCell ref="A3:C3"/>
    <mergeCell ref="A1:E1"/>
    <mergeCell ref="A8:C8"/>
    <mergeCell ref="A21:A22"/>
    <mergeCell ref="B21:D21"/>
    <mergeCell ref="A9:B9"/>
    <mergeCell ref="A16:B16"/>
    <mergeCell ref="A18:B18"/>
    <mergeCell ref="A17:B17"/>
    <mergeCell ref="A13:B13"/>
    <mergeCell ref="A10:B10"/>
    <mergeCell ref="A14:B14"/>
    <mergeCell ref="A15:B15"/>
    <mergeCell ref="A12:C12"/>
    <mergeCell ref="A19:B19"/>
  </mergeCells>
  <pageMargins left="0.70866141732283472" right="0.70866141732283472" top="0.74803149606299213" bottom="1.3385826771653544" header="2.1653543307086616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view="pageBreakPreview" topLeftCell="A13" zoomScale="115" zoomScaleNormal="100" zoomScaleSheetLayoutView="115" workbookViewId="0">
      <selection activeCell="D21" sqref="D21"/>
    </sheetView>
  </sheetViews>
  <sheetFormatPr baseColWidth="10" defaultRowHeight="12.75"/>
  <cols>
    <col min="1" max="1" width="65.140625" style="47" customWidth="1"/>
    <col min="2" max="2" width="15" style="1" customWidth="1"/>
    <col min="3" max="3" width="17.28515625" style="1" customWidth="1"/>
    <col min="4" max="4" width="14.85546875" style="1" bestFit="1" customWidth="1"/>
    <col min="5" max="5" width="3" style="1" customWidth="1"/>
    <col min="6" max="6" width="19.5703125" style="1" customWidth="1"/>
    <col min="7" max="7" width="13.28515625" style="1" bestFit="1" customWidth="1"/>
    <col min="8" max="16384" width="11.42578125" style="1"/>
  </cols>
  <sheetData>
    <row r="1" spans="1:4" ht="37.5" customHeight="1">
      <c r="A1" s="158" t="s">
        <v>50</v>
      </c>
      <c r="B1" s="158"/>
      <c r="C1" s="158"/>
      <c r="D1" s="158"/>
    </row>
    <row r="2" spans="1:4">
      <c r="A2" s="41"/>
    </row>
    <row r="3" spans="1:4">
      <c r="A3" s="42" t="s">
        <v>43</v>
      </c>
      <c r="B3" s="162">
        <v>2014</v>
      </c>
      <c r="C3" s="163"/>
      <c r="D3" s="164"/>
    </row>
    <row r="4" spans="1:4">
      <c r="A4" s="43"/>
      <c r="B4" s="151" t="s">
        <v>60</v>
      </c>
      <c r="C4" s="152"/>
      <c r="D4" s="44">
        <v>0.03</v>
      </c>
    </row>
    <row r="5" spans="1:4">
      <c r="A5" s="43"/>
    </row>
    <row r="6" spans="1:4" ht="15.75">
      <c r="A6" s="45" t="s">
        <v>7</v>
      </c>
      <c r="B6" s="46"/>
      <c r="C6" s="46"/>
      <c r="D6" s="46"/>
    </row>
    <row r="7" spans="1:4" ht="12.75" customHeight="1"/>
    <row r="8" spans="1:4" ht="31.5" customHeight="1">
      <c r="A8" s="48" t="s">
        <v>29</v>
      </c>
      <c r="B8" s="12" t="s">
        <v>18</v>
      </c>
      <c r="C8" s="12" t="s">
        <v>17</v>
      </c>
      <c r="D8" s="12" t="s">
        <v>19</v>
      </c>
    </row>
    <row r="9" spans="1:4">
      <c r="A9" s="49" t="s">
        <v>2</v>
      </c>
      <c r="B9" s="72">
        <v>350861.26</v>
      </c>
      <c r="C9" s="50">
        <v>1</v>
      </c>
      <c r="D9" s="51">
        <f>ROUND(B9*C9,0)</f>
        <v>350861</v>
      </c>
    </row>
    <row r="10" spans="1:4">
      <c r="A10" s="49" t="s">
        <v>3</v>
      </c>
      <c r="B10" s="72">
        <v>115784.36</v>
      </c>
      <c r="C10" s="50">
        <v>5</v>
      </c>
      <c r="D10" s="51">
        <f t="shared" ref="D10:D13" si="0">ROUND(B10*C10,0)</f>
        <v>578922</v>
      </c>
    </row>
    <row r="11" spans="1:4">
      <c r="A11" s="49" t="s">
        <v>4</v>
      </c>
      <c r="B11" s="72">
        <v>1871258.68</v>
      </c>
      <c r="C11" s="50">
        <v>1</v>
      </c>
      <c r="D11" s="51">
        <f t="shared" si="0"/>
        <v>1871259</v>
      </c>
    </row>
    <row r="12" spans="1:4">
      <c r="A12" s="49" t="s">
        <v>5</v>
      </c>
      <c r="B12" s="72">
        <v>140344.71</v>
      </c>
      <c r="C12" s="50">
        <v>1</v>
      </c>
      <c r="D12" s="51">
        <f t="shared" si="0"/>
        <v>140345</v>
      </c>
    </row>
    <row r="13" spans="1:4">
      <c r="A13" s="49" t="s">
        <v>6</v>
      </c>
      <c r="B13" s="72">
        <v>467814.67</v>
      </c>
      <c r="C13" s="50">
        <v>1</v>
      </c>
      <c r="D13" s="51">
        <f t="shared" si="0"/>
        <v>467815</v>
      </c>
    </row>
    <row r="14" spans="1:4">
      <c r="A14" s="49"/>
      <c r="B14" s="159" t="s">
        <v>20</v>
      </c>
      <c r="C14" s="160"/>
      <c r="D14" s="52">
        <f>SUM(D9:D13)</f>
        <v>3409202</v>
      </c>
    </row>
    <row r="16" spans="1:4" ht="31.5" customHeight="1">
      <c r="A16" s="48" t="s">
        <v>24</v>
      </c>
      <c r="B16" s="12" t="s">
        <v>18</v>
      </c>
      <c r="C16" s="12" t="s">
        <v>17</v>
      </c>
      <c r="D16" s="12" t="s">
        <v>19</v>
      </c>
    </row>
    <row r="17" spans="1:7" ht="25.5">
      <c r="A17" s="53" t="s">
        <v>42</v>
      </c>
      <c r="B17" s="103">
        <v>682420.32</v>
      </c>
      <c r="C17" s="81">
        <v>1</v>
      </c>
      <c r="D17" s="102">
        <f>ROUND(B17*C17,0)</f>
        <v>682420</v>
      </c>
    </row>
    <row r="18" spans="1:7" ht="25.5">
      <c r="A18" s="53" t="s">
        <v>31</v>
      </c>
      <c r="B18" s="103">
        <v>225076.63</v>
      </c>
      <c r="C18" s="81">
        <v>1</v>
      </c>
      <c r="D18" s="102">
        <f t="shared" ref="D18:D24" si="1">ROUND(B18*C18,0)</f>
        <v>225077</v>
      </c>
    </row>
    <row r="19" spans="1:7">
      <c r="A19" s="53" t="s">
        <v>48</v>
      </c>
      <c r="B19" s="72">
        <v>573073.46</v>
      </c>
      <c r="C19" s="54">
        <v>1</v>
      </c>
      <c r="D19" s="51">
        <f t="shared" si="1"/>
        <v>573073</v>
      </c>
    </row>
    <row r="20" spans="1:7" ht="63.75">
      <c r="A20" s="55" t="s">
        <v>33</v>
      </c>
      <c r="B20" s="103">
        <v>104463.63</v>
      </c>
      <c r="C20" s="81">
        <v>1</v>
      </c>
      <c r="D20" s="102">
        <f t="shared" si="1"/>
        <v>104464</v>
      </c>
      <c r="E20" s="56"/>
      <c r="F20" s="57" t="s">
        <v>89</v>
      </c>
      <c r="G20" s="58">
        <f>+D17+D18+D20+D21</f>
        <v>1253167</v>
      </c>
    </row>
    <row r="21" spans="1:7" ht="38.25">
      <c r="A21" s="53" t="s">
        <v>32</v>
      </c>
      <c r="B21" s="103">
        <v>241206.43</v>
      </c>
      <c r="C21" s="81">
        <v>1</v>
      </c>
      <c r="D21" s="102">
        <f t="shared" si="1"/>
        <v>241206</v>
      </c>
      <c r="F21" s="59"/>
    </row>
    <row r="22" spans="1:7">
      <c r="A22" s="53" t="s">
        <v>1</v>
      </c>
      <c r="B22" s="72">
        <v>233907.85</v>
      </c>
      <c r="C22" s="50">
        <v>1</v>
      </c>
      <c r="D22" s="51">
        <f t="shared" si="1"/>
        <v>233908</v>
      </c>
    </row>
    <row r="23" spans="1:7">
      <c r="A23" s="53" t="s">
        <v>49</v>
      </c>
      <c r="B23" s="72">
        <v>725112.79</v>
      </c>
      <c r="C23" s="50">
        <v>1</v>
      </c>
      <c r="D23" s="51">
        <f t="shared" si="1"/>
        <v>725113</v>
      </c>
    </row>
    <row r="24" spans="1:7">
      <c r="A24" s="60" t="s">
        <v>8</v>
      </c>
      <c r="B24" s="72">
        <v>350861.26</v>
      </c>
      <c r="C24" s="61">
        <v>1</v>
      </c>
      <c r="D24" s="51">
        <f t="shared" si="1"/>
        <v>350861</v>
      </c>
    </row>
    <row r="25" spans="1:7">
      <c r="B25" s="159" t="s">
        <v>20</v>
      </c>
      <c r="C25" s="160"/>
      <c r="D25" s="52">
        <f>SUM(D17:D24)</f>
        <v>3136122</v>
      </c>
    </row>
    <row r="27" spans="1:7" ht="16.5">
      <c r="A27" s="161" t="s">
        <v>74</v>
      </c>
      <c r="B27" s="161"/>
      <c r="C27" s="161"/>
      <c r="D27" s="101">
        <f>+D14+D25</f>
        <v>6545324</v>
      </c>
      <c r="E27" s="62"/>
    </row>
    <row r="28" spans="1:7">
      <c r="A28" s="63"/>
      <c r="B28" s="64"/>
      <c r="C28" s="64"/>
      <c r="D28" s="65"/>
    </row>
    <row r="29" spans="1:7">
      <c r="A29" s="63"/>
      <c r="B29" s="66"/>
      <c r="C29" s="66"/>
      <c r="D29" s="66"/>
    </row>
    <row r="30" spans="1:7">
      <c r="A30" s="63"/>
      <c r="B30" s="66"/>
      <c r="C30" s="66"/>
      <c r="D30" s="66"/>
    </row>
    <row r="31" spans="1:7">
      <c r="A31" s="67"/>
      <c r="B31" s="66"/>
      <c r="C31" s="66"/>
      <c r="D31" s="66"/>
    </row>
    <row r="32" spans="1:7">
      <c r="A32" s="63"/>
      <c r="B32" s="66"/>
      <c r="C32" s="66"/>
      <c r="D32" s="66"/>
    </row>
    <row r="33" spans="1:4">
      <c r="A33" s="63"/>
      <c r="B33" s="66"/>
      <c r="C33" s="66"/>
      <c r="D33" s="66"/>
    </row>
    <row r="34" spans="1:4">
      <c r="A34" s="63"/>
      <c r="B34" s="65"/>
      <c r="C34" s="66"/>
      <c r="D34" s="66"/>
    </row>
    <row r="35" spans="1:4">
      <c r="A35" s="63"/>
      <c r="B35" s="66"/>
      <c r="C35" s="66"/>
      <c r="D35" s="66"/>
    </row>
    <row r="36" spans="1:4">
      <c r="A36" s="63"/>
      <c r="B36" s="65"/>
      <c r="C36" s="66"/>
      <c r="D36" s="66"/>
    </row>
    <row r="37" spans="1:4">
      <c r="A37" s="63"/>
      <c r="B37" s="66"/>
      <c r="C37" s="66"/>
      <c r="D37" s="66"/>
    </row>
    <row r="38" spans="1:4">
      <c r="A38" s="63"/>
      <c r="B38" s="66"/>
      <c r="C38" s="66"/>
      <c r="D38" s="66"/>
    </row>
    <row r="39" spans="1:4">
      <c r="A39" s="63"/>
      <c r="B39" s="66"/>
      <c r="C39" s="66"/>
      <c r="D39" s="66"/>
    </row>
    <row r="40" spans="1:4">
      <c r="A40" s="63"/>
      <c r="B40" s="65"/>
      <c r="C40" s="66"/>
      <c r="D40" s="66"/>
    </row>
  </sheetData>
  <mergeCells count="6">
    <mergeCell ref="A1:D1"/>
    <mergeCell ref="B14:C14"/>
    <mergeCell ref="B25:C25"/>
    <mergeCell ref="A27:C27"/>
    <mergeCell ref="B4:C4"/>
    <mergeCell ref="B3:D3"/>
  </mergeCells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showGridLines="0" view="pageBreakPreview" zoomScale="130" zoomScaleNormal="130" zoomScaleSheetLayoutView="130" workbookViewId="0">
      <selection activeCell="B5" sqref="B5"/>
    </sheetView>
  </sheetViews>
  <sheetFormatPr baseColWidth="10" defaultRowHeight="12.75"/>
  <cols>
    <col min="1" max="1" width="62.5703125" style="47" customWidth="1"/>
    <col min="2" max="2" width="15.140625" style="47" customWidth="1"/>
    <col min="3" max="3" width="17.28515625" style="47" customWidth="1"/>
    <col min="4" max="4" width="15.140625" style="47" bestFit="1" customWidth="1"/>
    <col min="5" max="5" width="13.28515625" style="47" bestFit="1" customWidth="1"/>
    <col min="6" max="6" width="14.28515625" style="47" bestFit="1" customWidth="1"/>
    <col min="7" max="16384" width="11.42578125" style="47"/>
  </cols>
  <sheetData>
    <row r="1" spans="1:5" ht="37.5" customHeight="1">
      <c r="A1" s="166" t="s">
        <v>107</v>
      </c>
      <c r="B1" s="166"/>
      <c r="C1" s="166"/>
      <c r="D1" s="166"/>
    </row>
    <row r="2" spans="1:5">
      <c r="A2" s="41"/>
    </row>
    <row r="3" spans="1:5">
      <c r="A3" s="68" t="s">
        <v>43</v>
      </c>
      <c r="B3" s="167">
        <v>2014</v>
      </c>
      <c r="C3" s="167"/>
      <c r="D3" s="167"/>
    </row>
    <row r="4" spans="1:5">
      <c r="A4" s="43"/>
      <c r="B4" s="168" t="s">
        <v>60</v>
      </c>
      <c r="C4" s="169"/>
      <c r="D4" s="104">
        <v>0.03</v>
      </c>
    </row>
    <row r="5" spans="1:5" ht="15.75" customHeight="1">
      <c r="A5" s="69" t="s">
        <v>78</v>
      </c>
      <c r="B5" s="69"/>
      <c r="C5" s="69"/>
      <c r="D5" s="69"/>
    </row>
    <row r="6" spans="1:5" ht="15.75">
      <c r="A6" s="70" t="s">
        <v>25</v>
      </c>
      <c r="B6" s="105"/>
      <c r="C6" s="105"/>
      <c r="D6" s="105"/>
    </row>
    <row r="7" spans="1:5">
      <c r="B7" s="67"/>
      <c r="C7" s="106"/>
    </row>
    <row r="8" spans="1:5" ht="27" customHeight="1">
      <c r="A8" s="71" t="s">
        <v>57</v>
      </c>
      <c r="B8" s="107" t="s">
        <v>18</v>
      </c>
      <c r="C8" s="107" t="s">
        <v>35</v>
      </c>
      <c r="D8" s="107" t="s">
        <v>19</v>
      </c>
    </row>
    <row r="9" spans="1:5">
      <c r="A9" s="49" t="s">
        <v>9</v>
      </c>
      <c r="B9" s="108">
        <v>761.17</v>
      </c>
      <c r="C9" s="109">
        <v>20</v>
      </c>
      <c r="D9" s="110">
        <f>ROUND(B9*C9,0)</f>
        <v>15223</v>
      </c>
      <c r="E9" s="122"/>
    </row>
    <row r="10" spans="1:5">
      <c r="A10" s="49" t="s">
        <v>10</v>
      </c>
      <c r="B10" s="108">
        <v>103</v>
      </c>
      <c r="C10" s="109">
        <v>50</v>
      </c>
      <c r="D10" s="110">
        <f t="shared" ref="D10:D20" si="0">ROUND(B10*C10,0)</f>
        <v>5150</v>
      </c>
      <c r="E10" s="122"/>
    </row>
    <row r="11" spans="1:5">
      <c r="A11" s="49" t="s">
        <v>51</v>
      </c>
      <c r="B11" s="108">
        <v>515</v>
      </c>
      <c r="C11" s="109">
        <v>20</v>
      </c>
      <c r="D11" s="110">
        <f t="shared" si="0"/>
        <v>10300</v>
      </c>
      <c r="E11" s="122"/>
    </row>
    <row r="12" spans="1:5">
      <c r="A12" s="49" t="s">
        <v>59</v>
      </c>
      <c r="B12" s="108">
        <v>515</v>
      </c>
      <c r="C12" s="109">
        <v>20</v>
      </c>
      <c r="D12" s="110">
        <f t="shared" si="0"/>
        <v>10300</v>
      </c>
      <c r="E12" s="122"/>
    </row>
    <row r="13" spans="1:5">
      <c r="A13" s="49" t="s">
        <v>52</v>
      </c>
      <c r="B13" s="108">
        <v>206</v>
      </c>
      <c r="C13" s="109">
        <v>30</v>
      </c>
      <c r="D13" s="110">
        <f t="shared" si="0"/>
        <v>6180</v>
      </c>
      <c r="E13" s="122"/>
    </row>
    <row r="14" spans="1:5">
      <c r="A14" s="49" t="s">
        <v>11</v>
      </c>
      <c r="B14" s="108">
        <v>8187.47</v>
      </c>
      <c r="C14" s="109">
        <v>4</v>
      </c>
      <c r="D14" s="110">
        <f t="shared" si="0"/>
        <v>32750</v>
      </c>
      <c r="E14" s="122"/>
    </row>
    <row r="15" spans="1:5">
      <c r="A15" s="49" t="s">
        <v>12</v>
      </c>
      <c r="B15" s="108">
        <v>936.27</v>
      </c>
      <c r="C15" s="109">
        <v>20</v>
      </c>
      <c r="D15" s="110">
        <f t="shared" si="0"/>
        <v>18725</v>
      </c>
      <c r="E15" s="122"/>
    </row>
    <row r="16" spans="1:5">
      <c r="A16" s="49" t="s">
        <v>13</v>
      </c>
      <c r="B16" s="108">
        <v>818.85</v>
      </c>
      <c r="C16" s="109">
        <v>5</v>
      </c>
      <c r="D16" s="110">
        <f t="shared" si="0"/>
        <v>4094</v>
      </c>
      <c r="E16" s="122"/>
    </row>
    <row r="17" spans="1:6">
      <c r="A17" s="49" t="s">
        <v>14</v>
      </c>
      <c r="B17" s="108">
        <v>1521.31</v>
      </c>
      <c r="C17" s="109">
        <v>7</v>
      </c>
      <c r="D17" s="110">
        <f t="shared" si="0"/>
        <v>10649</v>
      </c>
      <c r="E17" s="122"/>
    </row>
    <row r="18" spans="1:6">
      <c r="A18" s="49" t="s">
        <v>15</v>
      </c>
      <c r="B18" s="108">
        <v>169.95</v>
      </c>
      <c r="C18" s="109">
        <v>20</v>
      </c>
      <c r="D18" s="110">
        <f t="shared" si="0"/>
        <v>3399</v>
      </c>
      <c r="E18" s="122"/>
    </row>
    <row r="19" spans="1:6">
      <c r="A19" s="49" t="s">
        <v>16</v>
      </c>
      <c r="B19" s="108">
        <v>3509.21</v>
      </c>
      <c r="C19" s="109">
        <v>4</v>
      </c>
      <c r="D19" s="110">
        <f t="shared" si="0"/>
        <v>14037</v>
      </c>
      <c r="E19" s="122"/>
    </row>
    <row r="20" spans="1:6">
      <c r="A20" s="49" t="s">
        <v>55</v>
      </c>
      <c r="B20" s="108">
        <v>103</v>
      </c>
      <c r="C20" s="109">
        <v>120</v>
      </c>
      <c r="D20" s="110">
        <f t="shared" si="0"/>
        <v>12360</v>
      </c>
      <c r="E20" s="122"/>
    </row>
    <row r="21" spans="1:6">
      <c r="A21" s="49" t="s">
        <v>56</v>
      </c>
      <c r="B21" s="108"/>
      <c r="C21" s="109"/>
      <c r="D21" s="110">
        <v>123264</v>
      </c>
      <c r="E21" s="122"/>
    </row>
    <row r="22" spans="1:6">
      <c r="B22" s="111" t="s">
        <v>20</v>
      </c>
      <c r="C22" s="112"/>
      <c r="D22" s="113">
        <f>SUM(D9:D21)</f>
        <v>266431</v>
      </c>
      <c r="E22" s="122"/>
    </row>
    <row r="23" spans="1:6">
      <c r="E23" s="122"/>
    </row>
    <row r="24" spans="1:6" ht="27" customHeight="1">
      <c r="A24" s="48" t="s">
        <v>75</v>
      </c>
      <c r="B24" s="107" t="s">
        <v>18</v>
      </c>
      <c r="C24" s="107" t="s">
        <v>35</v>
      </c>
      <c r="D24" s="107" t="s">
        <v>19</v>
      </c>
      <c r="E24" s="122"/>
    </row>
    <row r="25" spans="1:6">
      <c r="A25" s="49" t="s">
        <v>34</v>
      </c>
      <c r="B25" s="108">
        <v>3274701.66</v>
      </c>
      <c r="C25" s="109">
        <v>1</v>
      </c>
      <c r="D25" s="110">
        <f t="shared" ref="D25:D30" si="1">ROUND(B25*C25,0)</f>
        <v>3274702</v>
      </c>
      <c r="E25" s="122"/>
    </row>
    <row r="26" spans="1:6">
      <c r="A26" s="49" t="s">
        <v>36</v>
      </c>
      <c r="B26" s="108">
        <v>3274701.66</v>
      </c>
      <c r="C26" s="109">
        <v>1</v>
      </c>
      <c r="D26" s="110">
        <f t="shared" si="1"/>
        <v>3274702</v>
      </c>
      <c r="E26" s="122"/>
    </row>
    <row r="27" spans="1:6">
      <c r="A27" s="49" t="s">
        <v>53</v>
      </c>
      <c r="B27" s="108">
        <v>3274701.66</v>
      </c>
      <c r="C27" s="109">
        <v>1</v>
      </c>
      <c r="D27" s="110">
        <f t="shared" si="1"/>
        <v>3274702</v>
      </c>
      <c r="E27" s="122"/>
      <c r="F27" s="114"/>
    </row>
    <row r="28" spans="1:6">
      <c r="A28" s="49" t="s">
        <v>26</v>
      </c>
      <c r="B28" s="108">
        <v>824000</v>
      </c>
      <c r="C28" s="109">
        <v>4</v>
      </c>
      <c r="D28" s="110">
        <f t="shared" si="1"/>
        <v>3296000</v>
      </c>
      <c r="E28" s="122"/>
    </row>
    <row r="29" spans="1:6">
      <c r="A29" s="49" t="s">
        <v>27</v>
      </c>
      <c r="B29" s="108">
        <v>927000</v>
      </c>
      <c r="C29" s="109">
        <v>1</v>
      </c>
      <c r="D29" s="110">
        <f t="shared" si="1"/>
        <v>927000</v>
      </c>
      <c r="E29" s="122"/>
    </row>
    <row r="30" spans="1:6">
      <c r="A30" s="49" t="s">
        <v>28</v>
      </c>
      <c r="B30" s="108">
        <v>212180</v>
      </c>
      <c r="C30" s="109">
        <v>1</v>
      </c>
      <c r="D30" s="110">
        <f t="shared" si="1"/>
        <v>212180</v>
      </c>
      <c r="E30" s="122"/>
    </row>
    <row r="31" spans="1:6" ht="13.5">
      <c r="A31" s="73"/>
      <c r="B31" s="115" t="s">
        <v>20</v>
      </c>
      <c r="C31" s="116"/>
      <c r="D31" s="117">
        <f>SUM(D25:D30)</f>
        <v>14259286</v>
      </c>
      <c r="E31" s="122"/>
    </row>
    <row r="32" spans="1:6">
      <c r="E32" s="122"/>
    </row>
    <row r="33" spans="1:6" ht="25.5">
      <c r="A33" s="48" t="s">
        <v>45</v>
      </c>
      <c r="B33" s="107" t="s">
        <v>18</v>
      </c>
      <c r="C33" s="107" t="s">
        <v>35</v>
      </c>
      <c r="D33" s="107" t="s">
        <v>19</v>
      </c>
      <c r="E33" s="122"/>
    </row>
    <row r="34" spans="1:6">
      <c r="A34" s="74" t="s">
        <v>41</v>
      </c>
      <c r="B34" s="108">
        <v>1243771</v>
      </c>
      <c r="C34" s="109">
        <v>1</v>
      </c>
      <c r="D34" s="110">
        <f t="shared" ref="D34:D36" si="2">ROUND(B34*C34,0)</f>
        <v>1243771</v>
      </c>
      <c r="E34" s="122"/>
      <c r="F34" s="118"/>
    </row>
    <row r="35" spans="1:6">
      <c r="A35" s="74" t="s">
        <v>40</v>
      </c>
      <c r="B35" s="108">
        <v>681466.54</v>
      </c>
      <c r="C35" s="109">
        <v>4</v>
      </c>
      <c r="D35" s="110">
        <f t="shared" si="2"/>
        <v>2725866</v>
      </c>
      <c r="E35" s="122"/>
      <c r="F35" s="118"/>
    </row>
    <row r="36" spans="1:6">
      <c r="A36" s="75" t="s">
        <v>54</v>
      </c>
      <c r="B36" s="108">
        <v>206000</v>
      </c>
      <c r="C36" s="109">
        <v>1</v>
      </c>
      <c r="D36" s="110">
        <f t="shared" si="2"/>
        <v>206000</v>
      </c>
      <c r="E36" s="122"/>
      <c r="F36" s="118"/>
    </row>
    <row r="37" spans="1:6">
      <c r="A37" s="63"/>
      <c r="B37" s="115" t="s">
        <v>20</v>
      </c>
      <c r="C37" s="116"/>
      <c r="D37" s="119">
        <f>SUM(D34:D36)</f>
        <v>4175637</v>
      </c>
      <c r="E37" s="122"/>
      <c r="F37" s="118"/>
    </row>
    <row r="38" spans="1:6">
      <c r="A38" s="63"/>
      <c r="B38" s="63"/>
      <c r="C38" s="63"/>
      <c r="D38" s="63"/>
      <c r="E38" s="122"/>
    </row>
    <row r="39" spans="1:6">
      <c r="A39" s="165" t="s">
        <v>79</v>
      </c>
      <c r="B39" s="165"/>
      <c r="C39" s="165"/>
      <c r="D39" s="120">
        <f>+D22+D31+D37</f>
        <v>18701354</v>
      </c>
      <c r="E39" s="122"/>
    </row>
    <row r="40" spans="1:6">
      <c r="A40" s="63"/>
      <c r="B40" s="121"/>
      <c r="C40" s="121"/>
      <c r="D40" s="67"/>
    </row>
    <row r="41" spans="1:6">
      <c r="A41" s="63"/>
      <c r="B41" s="63"/>
      <c r="C41" s="63"/>
      <c r="D41" s="63"/>
    </row>
    <row r="42" spans="1:6">
      <c r="A42" s="63"/>
      <c r="B42" s="63"/>
      <c r="C42" s="63"/>
      <c r="D42" s="63"/>
    </row>
    <row r="43" spans="1:6">
      <c r="A43" s="67"/>
      <c r="B43" s="63"/>
      <c r="C43" s="63"/>
      <c r="D43" s="63"/>
    </row>
    <row r="44" spans="1:6">
      <c r="A44" s="63"/>
      <c r="B44" s="63"/>
      <c r="C44" s="63"/>
      <c r="D44" s="63"/>
    </row>
    <row r="45" spans="1:6">
      <c r="A45" s="63"/>
      <c r="B45" s="63"/>
      <c r="C45" s="63"/>
      <c r="D45" s="63"/>
    </row>
    <row r="46" spans="1:6">
      <c r="A46" s="63"/>
      <c r="B46" s="67"/>
      <c r="C46" s="63"/>
      <c r="D46" s="63"/>
    </row>
    <row r="47" spans="1:6">
      <c r="A47" s="63"/>
      <c r="B47" s="63"/>
      <c r="C47" s="63"/>
      <c r="D47" s="63"/>
    </row>
    <row r="48" spans="1:6">
      <c r="A48" s="63"/>
      <c r="B48" s="67"/>
      <c r="C48" s="63"/>
      <c r="D48" s="63"/>
    </row>
    <row r="49" spans="1:4">
      <c r="A49" s="63"/>
      <c r="B49" s="63"/>
      <c r="C49" s="63"/>
      <c r="D49" s="63"/>
    </row>
    <row r="50" spans="1:4">
      <c r="A50" s="63"/>
      <c r="B50" s="63"/>
      <c r="C50" s="63"/>
      <c r="D50" s="63"/>
    </row>
    <row r="51" spans="1:4">
      <c r="A51" s="63"/>
      <c r="B51" s="63"/>
      <c r="C51" s="63"/>
      <c r="D51" s="63"/>
    </row>
    <row r="52" spans="1:4">
      <c r="A52" s="63"/>
      <c r="B52" s="67"/>
      <c r="C52" s="63"/>
      <c r="D52" s="63"/>
    </row>
  </sheetData>
  <mergeCells count="4">
    <mergeCell ref="A39:C39"/>
    <mergeCell ref="A1:D1"/>
    <mergeCell ref="B3:D3"/>
    <mergeCell ref="B4:C4"/>
  </mergeCells>
  <pageMargins left="0.70866141732283472" right="0.70866141732283472" top="0.74803149606299213" bottom="0.74803149606299213" header="0.31496062992125984" footer="0.31496062992125984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8"/>
  <sheetViews>
    <sheetView zoomScaleNormal="100" workbookViewId="0">
      <selection activeCell="A10" sqref="A10"/>
    </sheetView>
  </sheetViews>
  <sheetFormatPr baseColWidth="10" defaultRowHeight="13.5"/>
  <cols>
    <col min="1" max="1" width="32.140625" style="1" customWidth="1"/>
    <col min="2" max="2" width="19.140625" style="1" bestFit="1" customWidth="1"/>
    <col min="3" max="5" width="3.42578125" style="1" bestFit="1" customWidth="1"/>
    <col min="6" max="6" width="3.28515625" style="1" bestFit="1" customWidth="1"/>
    <col min="7" max="7" width="3.42578125" style="1" bestFit="1" customWidth="1"/>
    <col min="8" max="8" width="19.140625" style="1" bestFit="1" customWidth="1"/>
    <col min="9" max="9" width="3.42578125" style="1" bestFit="1" customWidth="1"/>
    <col min="10" max="10" width="11.85546875" style="1" bestFit="1" customWidth="1"/>
    <col min="11" max="11" width="4.42578125" style="1" bestFit="1" customWidth="1"/>
    <col min="12" max="12" width="4" style="1" bestFit="1" customWidth="1"/>
    <col min="13" max="13" width="4.42578125" style="1" bestFit="1" customWidth="1"/>
    <col min="14" max="14" width="21.28515625" style="80" bestFit="1" customWidth="1"/>
    <col min="15" max="15" width="11.42578125" style="77" customWidth="1"/>
    <col min="16" max="16" width="12.5703125" style="77" customWidth="1"/>
    <col min="17" max="17" width="12.85546875" style="1" bestFit="1" customWidth="1"/>
    <col min="18" max="18" width="13.7109375" style="1" customWidth="1"/>
    <col min="19" max="16384" width="11.42578125" style="1"/>
  </cols>
  <sheetData>
    <row r="2" spans="1:18" ht="15.75">
      <c r="A2" s="170" t="s">
        <v>108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94"/>
      <c r="P2" s="94"/>
    </row>
    <row r="4" spans="1:18">
      <c r="J4" s="76">
        <v>2014</v>
      </c>
      <c r="K4" s="77"/>
      <c r="L4" s="77"/>
      <c r="M4" s="77"/>
      <c r="N4" s="77"/>
    </row>
    <row r="5" spans="1:18" ht="12.75" customHeight="1">
      <c r="A5" s="151" t="s">
        <v>60</v>
      </c>
      <c r="B5" s="172"/>
      <c r="C5" s="172"/>
      <c r="D5" s="172"/>
      <c r="E5" s="172"/>
      <c r="F5" s="172"/>
      <c r="G5" s="172"/>
      <c r="H5" s="172"/>
      <c r="I5" s="172"/>
      <c r="J5" s="78">
        <v>0.03</v>
      </c>
      <c r="K5" s="77"/>
      <c r="L5" s="77"/>
      <c r="M5" s="77"/>
      <c r="N5" s="77"/>
    </row>
    <row r="6" spans="1:18" ht="13.5" customHeight="1">
      <c r="A6" s="173" t="s">
        <v>90</v>
      </c>
      <c r="B6" s="174"/>
      <c r="C6" s="174"/>
      <c r="D6" s="174"/>
      <c r="E6" s="174"/>
      <c r="F6" s="174"/>
      <c r="G6" s="174"/>
      <c r="H6" s="174"/>
      <c r="I6" s="175"/>
      <c r="J6" s="79">
        <v>2060</v>
      </c>
      <c r="K6" s="77"/>
      <c r="L6" s="77"/>
      <c r="M6" s="77"/>
      <c r="N6" s="77"/>
    </row>
    <row r="7" spans="1:18">
      <c r="K7" s="77"/>
      <c r="L7" s="77"/>
      <c r="M7" s="77"/>
      <c r="N7" s="77"/>
    </row>
    <row r="8" spans="1:18" ht="12.75" customHeight="1">
      <c r="A8" s="171" t="s">
        <v>110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Q8" s="77"/>
      <c r="R8" s="77"/>
    </row>
    <row r="9" spans="1:18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Q9" s="77"/>
      <c r="R9" s="77"/>
    </row>
    <row r="10" spans="1:18">
      <c r="Q10" s="77"/>
      <c r="R10" s="77"/>
    </row>
    <row r="11" spans="1:18">
      <c r="A11" s="130" t="s">
        <v>23</v>
      </c>
      <c r="B11" s="130" t="s">
        <v>0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 t="s">
        <v>20</v>
      </c>
      <c r="Q11" s="77"/>
      <c r="R11" s="77"/>
    </row>
    <row r="12" spans="1:18">
      <c r="A12" s="130"/>
      <c r="B12" s="12">
        <v>1</v>
      </c>
      <c r="C12" s="12">
        <v>2</v>
      </c>
      <c r="D12" s="12">
        <v>3</v>
      </c>
      <c r="E12" s="12">
        <v>4</v>
      </c>
      <c r="F12" s="12">
        <v>5</v>
      </c>
      <c r="G12" s="12">
        <v>6</v>
      </c>
      <c r="H12" s="12">
        <v>7</v>
      </c>
      <c r="I12" s="12">
        <v>8</v>
      </c>
      <c r="J12" s="12">
        <v>9</v>
      </c>
      <c r="K12" s="12">
        <v>10</v>
      </c>
      <c r="L12" s="12">
        <v>11</v>
      </c>
      <c r="M12" s="12">
        <v>12</v>
      </c>
      <c r="N12" s="130"/>
      <c r="Q12" s="77"/>
      <c r="R12" s="77"/>
    </row>
    <row r="13" spans="1:18">
      <c r="A13" s="81" t="s">
        <v>37</v>
      </c>
      <c r="B13" s="82">
        <f>120*70%</f>
        <v>84</v>
      </c>
      <c r="C13" s="82"/>
      <c r="D13" s="82"/>
      <c r="E13" s="82"/>
      <c r="F13" s="82"/>
      <c r="G13" s="82"/>
      <c r="H13" s="82">
        <f>120*70%</f>
        <v>84</v>
      </c>
      <c r="I13" s="83"/>
      <c r="J13" s="83"/>
      <c r="K13" s="83"/>
      <c r="L13" s="83"/>
      <c r="M13" s="83"/>
      <c r="N13" s="84">
        <f>SUM(B13:M13)</f>
        <v>168</v>
      </c>
      <c r="Q13" s="77"/>
      <c r="R13" s="77"/>
    </row>
    <row r="14" spans="1:18">
      <c r="A14" s="81" t="s">
        <v>38</v>
      </c>
      <c r="B14" s="82">
        <v>30</v>
      </c>
      <c r="C14" s="82"/>
      <c r="D14" s="82"/>
      <c r="E14" s="82"/>
      <c r="F14" s="82"/>
      <c r="G14" s="82"/>
      <c r="H14" s="82">
        <v>30</v>
      </c>
      <c r="I14" s="82"/>
      <c r="J14" s="82"/>
      <c r="K14" s="82"/>
      <c r="L14" s="82"/>
      <c r="M14" s="82"/>
      <c r="N14" s="85"/>
      <c r="Q14" s="77"/>
      <c r="R14" s="77"/>
    </row>
    <row r="15" spans="1:18">
      <c r="A15" s="81" t="s">
        <v>109</v>
      </c>
      <c r="B15" s="86">
        <f>+B14*B13</f>
        <v>2520</v>
      </c>
      <c r="C15" s="87"/>
      <c r="D15" s="87"/>
      <c r="E15" s="87"/>
      <c r="F15" s="87"/>
      <c r="G15" s="87"/>
      <c r="H15" s="86">
        <f>+H14*H13</f>
        <v>2520</v>
      </c>
      <c r="I15" s="88"/>
      <c r="J15" s="88"/>
      <c r="K15" s="88"/>
      <c r="L15" s="88"/>
      <c r="M15" s="88"/>
      <c r="N15" s="84">
        <f>SUM(B15:M15)</f>
        <v>5040</v>
      </c>
      <c r="Q15" s="77"/>
      <c r="R15" s="77"/>
    </row>
    <row r="16" spans="1:18">
      <c r="A16" s="12" t="s">
        <v>39</v>
      </c>
      <c r="B16" s="89">
        <f>+B15*J6</f>
        <v>5191200</v>
      </c>
      <c r="C16" s="12"/>
      <c r="D16" s="12"/>
      <c r="E16" s="12"/>
      <c r="F16" s="12"/>
      <c r="G16" s="12"/>
      <c r="H16" s="89">
        <f>+H15*J6</f>
        <v>5191200</v>
      </c>
      <c r="I16" s="12"/>
      <c r="J16" s="12"/>
      <c r="K16" s="12"/>
      <c r="L16" s="12"/>
      <c r="M16" s="12"/>
      <c r="N16" s="90">
        <f>SUM(B16:M16)</f>
        <v>10382400</v>
      </c>
      <c r="O16" s="91"/>
    </row>
    <row r="18" spans="2:8">
      <c r="B18" s="92"/>
      <c r="H18" s="6"/>
    </row>
  </sheetData>
  <mergeCells count="7">
    <mergeCell ref="A2:N2"/>
    <mergeCell ref="A8:N9"/>
    <mergeCell ref="B11:M11"/>
    <mergeCell ref="N11:N12"/>
    <mergeCell ref="A11:A12"/>
    <mergeCell ref="A5:I5"/>
    <mergeCell ref="A6:I6"/>
  </mergeCells>
  <pageMargins left="0.7" right="0.7" top="0.75" bottom="0.75" header="0.3" footer="0.3"/>
  <pageSetup scale="67" orientation="portrait" r:id="rId1"/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13"/>
  <sheetViews>
    <sheetView tabSelected="1" zoomScaleNormal="100" workbookViewId="0">
      <selection activeCell="B20" sqref="B20"/>
    </sheetView>
  </sheetViews>
  <sheetFormatPr baseColWidth="10" defaultRowHeight="13.5"/>
  <cols>
    <col min="1" max="1" width="12.5703125" style="1" customWidth="1"/>
    <col min="2" max="2" width="12" style="80" bestFit="1" customWidth="1"/>
    <col min="3" max="3" width="11.28515625" style="1" bestFit="1" customWidth="1"/>
    <col min="4" max="5" width="12.85546875" style="1" bestFit="1" customWidth="1"/>
    <col min="6" max="6" width="13.85546875" style="1" bestFit="1" customWidth="1"/>
    <col min="7" max="7" width="13.85546875" style="77" bestFit="1" customWidth="1"/>
    <col min="8" max="8" width="12.42578125" style="91" customWidth="1"/>
    <col min="9" max="10" width="11.42578125" style="91" bestFit="1" customWidth="1"/>
    <col min="11" max="11" width="11.28515625" style="91" customWidth="1"/>
    <col min="12" max="13" width="11.42578125" style="91" bestFit="1" customWidth="1"/>
    <col min="14" max="14" width="11.85546875" style="91" customWidth="1"/>
    <col min="15" max="40" width="11.42578125" style="91" bestFit="1" customWidth="1"/>
    <col min="41" max="42" width="12.42578125" style="91" bestFit="1" customWidth="1"/>
    <col min="43" max="43" width="17.85546875" style="77" bestFit="1" customWidth="1"/>
    <col min="44" max="44" width="12.85546875" style="1" bestFit="1" customWidth="1"/>
    <col min="45" max="45" width="13.7109375" style="1" customWidth="1"/>
    <col min="46" max="16384" width="11.42578125" style="1"/>
  </cols>
  <sheetData>
    <row r="2" spans="1:43" ht="33.75" customHeight="1">
      <c r="A2" s="179" t="s">
        <v>111</v>
      </c>
      <c r="B2" s="179"/>
      <c r="C2" s="179"/>
      <c r="D2" s="179"/>
      <c r="E2" s="179"/>
      <c r="F2" s="179"/>
      <c r="G2" s="93"/>
      <c r="H2" s="94"/>
      <c r="I2" s="94"/>
      <c r="J2" s="94"/>
      <c r="K2" s="94"/>
      <c r="L2" s="94"/>
      <c r="M2" s="94"/>
      <c r="N2" s="94"/>
      <c r="O2" s="94"/>
    </row>
    <row r="3" spans="1:43" ht="16.5">
      <c r="A3" s="93"/>
      <c r="B3" s="93"/>
      <c r="C3" s="93"/>
      <c r="D3" s="93"/>
      <c r="E3" s="93"/>
      <c r="F3" s="93"/>
      <c r="G3" s="93"/>
      <c r="H3" s="94"/>
      <c r="I3" s="94"/>
      <c r="J3" s="94"/>
      <c r="K3" s="94"/>
      <c r="L3" s="94"/>
      <c r="M3" s="94"/>
      <c r="N3" s="94"/>
      <c r="O3" s="94"/>
    </row>
    <row r="4" spans="1:43">
      <c r="A4" s="1" t="s">
        <v>68</v>
      </c>
      <c r="D4" s="77"/>
      <c r="E4" s="77"/>
      <c r="F4" s="77"/>
    </row>
    <row r="5" spans="1:43" ht="25.5">
      <c r="A5" s="12" t="s">
        <v>67</v>
      </c>
      <c r="B5" s="12" t="s">
        <v>72</v>
      </c>
      <c r="C5" s="12" t="s">
        <v>69</v>
      </c>
      <c r="D5" s="12" t="s">
        <v>70</v>
      </c>
      <c r="E5" s="12" t="s">
        <v>66</v>
      </c>
      <c r="F5" s="77"/>
    </row>
    <row r="6" spans="1:43">
      <c r="A6" s="13" t="s">
        <v>65</v>
      </c>
      <c r="B6" s="50">
        <f>+B8*20%</f>
        <v>24</v>
      </c>
      <c r="C6" s="50">
        <f>B6*7</f>
        <v>168</v>
      </c>
      <c r="D6" s="50">
        <f>B6*5</f>
        <v>120</v>
      </c>
      <c r="E6" s="50">
        <f>D6+C6</f>
        <v>288</v>
      </c>
      <c r="H6" s="77"/>
      <c r="I6" s="77"/>
      <c r="J6" s="77"/>
      <c r="L6" s="77"/>
    </row>
    <row r="7" spans="1:43" ht="12.75" customHeight="1">
      <c r="A7" s="13" t="s">
        <v>21</v>
      </c>
      <c r="B7" s="50">
        <f>120*80%</f>
        <v>96</v>
      </c>
      <c r="C7" s="50">
        <f>B7*7</f>
        <v>672</v>
      </c>
      <c r="D7" s="50">
        <f>B7*5</f>
        <v>480</v>
      </c>
      <c r="E7" s="50">
        <f>D7+C7</f>
        <v>1152</v>
      </c>
      <c r="F7" s="95"/>
      <c r="H7" s="77"/>
      <c r="I7" s="77"/>
      <c r="J7" s="77"/>
      <c r="L7" s="77"/>
    </row>
    <row r="8" spans="1:43">
      <c r="A8" s="96" t="s">
        <v>20</v>
      </c>
      <c r="B8" s="97">
        <v>120</v>
      </c>
      <c r="C8" s="97">
        <f>SUM(C6:C7)</f>
        <v>840</v>
      </c>
      <c r="D8" s="97">
        <f t="shared" ref="D8:E8" si="0">SUM(D6:D7)</f>
        <v>600</v>
      </c>
      <c r="E8" s="97">
        <f t="shared" si="0"/>
        <v>1440</v>
      </c>
      <c r="H8" s="77"/>
      <c r="I8" s="77"/>
      <c r="J8" s="77"/>
      <c r="L8" s="77"/>
    </row>
    <row r="9" spans="1:43">
      <c r="H9" s="77"/>
      <c r="I9" s="77"/>
      <c r="J9" s="77"/>
      <c r="K9" s="77"/>
      <c r="L9" s="77"/>
      <c r="M9" s="77"/>
    </row>
    <row r="10" spans="1:43"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Q10" s="91"/>
    </row>
    <row r="11" spans="1:43" ht="26.25" customHeight="1">
      <c r="A11" s="131" t="s">
        <v>61</v>
      </c>
      <c r="B11" s="176" t="s">
        <v>71</v>
      </c>
      <c r="C11" s="177"/>
      <c r="D11" s="178" t="s">
        <v>73</v>
      </c>
      <c r="E11" s="178"/>
      <c r="F11" s="178"/>
      <c r="H11" s="77"/>
      <c r="I11" s="77"/>
      <c r="J11" s="77"/>
      <c r="K11" s="77"/>
      <c r="L11" s="77"/>
      <c r="M11" s="77"/>
      <c r="AM11" s="77"/>
      <c r="AN11" s="1"/>
      <c r="AO11" s="1"/>
      <c r="AP11" s="1"/>
      <c r="AQ11" s="1"/>
    </row>
    <row r="12" spans="1:43" ht="12.75" customHeight="1">
      <c r="A12" s="131"/>
      <c r="B12" s="98" t="s">
        <v>62</v>
      </c>
      <c r="C12" s="98" t="s">
        <v>63</v>
      </c>
      <c r="D12" s="38" t="s">
        <v>65</v>
      </c>
      <c r="E12" s="38" t="s">
        <v>21</v>
      </c>
      <c r="F12" s="38" t="s">
        <v>20</v>
      </c>
      <c r="H12" s="77"/>
      <c r="I12" s="77"/>
      <c r="J12" s="77"/>
      <c r="K12" s="77"/>
      <c r="L12" s="77"/>
      <c r="M12" s="77"/>
      <c r="AM12" s="77"/>
      <c r="AN12" s="1"/>
      <c r="AO12" s="1"/>
      <c r="AP12" s="1"/>
      <c r="AQ12" s="1"/>
    </row>
    <row r="13" spans="1:43" ht="15" customHeight="1">
      <c r="A13" s="14" t="s">
        <v>64</v>
      </c>
      <c r="B13" s="99">
        <v>143185</v>
      </c>
      <c r="C13" s="99">
        <v>78448</v>
      </c>
      <c r="D13" s="100">
        <f t="shared" ref="D13" si="1">+B13*$B$6</f>
        <v>3436440</v>
      </c>
      <c r="E13" s="100">
        <f t="shared" ref="E13" si="2">+C13*$B$7</f>
        <v>7531008</v>
      </c>
      <c r="F13" s="100">
        <f t="shared" ref="F13" si="3">+D13+E13</f>
        <v>10967448</v>
      </c>
      <c r="G13" s="91"/>
      <c r="AM13" s="77"/>
      <c r="AN13" s="1"/>
      <c r="AO13" s="1"/>
      <c r="AP13" s="1"/>
      <c r="AQ13" s="1"/>
    </row>
  </sheetData>
  <mergeCells count="4">
    <mergeCell ref="A11:A12"/>
    <mergeCell ref="B11:C11"/>
    <mergeCell ref="D11:F11"/>
    <mergeCell ref="A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RESUMEN COSTOS MEDIO MES</vt:lpstr>
      <vt:lpstr>RESUMEN COSTOS MENSUALES</vt:lpstr>
      <vt:lpstr>DOTACIÓN INICIAL</vt:lpstr>
      <vt:lpstr>COSTOS MENSUALES - DETALLADOS</vt:lpstr>
      <vt:lpstr>ALIMENTO TERAPEUTICO FASE II</vt:lpstr>
      <vt:lpstr>RPP FASE II Y III</vt:lpstr>
      <vt:lpstr>'COSTOS MENSUALES - DETALLADOS'!Área_de_impresión</vt:lpstr>
      <vt:lpstr>'DOTACIÓN INICIAL'!Área_de_impresión</vt:lpstr>
      <vt:lpstr>'RESUMEN COSTOS MENSUALES'!Área_de_impresión</vt:lpstr>
      <vt:lpstr>'RPP FASE II Y III'!Área_de_impresión</vt:lpstr>
      <vt:lpstr>'COSTOS MENSUALES - DETALLADOS'!Títulos_a_imprimir</vt:lpstr>
      <vt:lpstr>'DOTACIÓN INICIAL'!Títulos_a_imprimir</vt:lpstr>
    </vt:vector>
  </TitlesOfParts>
  <Company>ICBF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Rodriguez Rodriguez</dc:creator>
  <cp:lastModifiedBy>MATC01</cp:lastModifiedBy>
  <cp:lastPrinted>2013-10-01T19:38:59Z</cp:lastPrinted>
  <dcterms:created xsi:type="dcterms:W3CDTF">2009-06-10T16:47:47Z</dcterms:created>
  <dcterms:modified xsi:type="dcterms:W3CDTF">2017-11-14T01:35:38Z</dcterms:modified>
</cp:coreProperties>
</file>