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showInkAnnotation="0" codeName="ThisWorkbook"/>
  <mc:AlternateContent xmlns:mc="http://schemas.openxmlformats.org/markup-compatibility/2006">
    <mc:Choice Requires="x15">
      <x15ac:absPath xmlns:x15ac="http://schemas.microsoft.com/office/spreadsheetml/2010/11/ac" url="/Users/linedyuranireyherrera/Documents/"/>
    </mc:Choice>
  </mc:AlternateContent>
  <xr:revisionPtr revIDLastSave="0" documentId="8_{54B3ADB9-9DE0-2B44-A75A-7B4AC7249A1B}" xr6:coauthVersionLast="47" xr6:coauthVersionMax="47" xr10:uidLastSave="{00000000-0000-0000-0000-000000000000}"/>
  <bookViews>
    <workbookView xWindow="0" yWindow="500" windowWidth="20740" windowHeight="11040" tabRatio="787" xr2:uid="{00000000-000D-0000-FFFF-FFFF00000000}"/>
  </bookViews>
  <sheets>
    <sheet name="RC1+ 2026 (2)" sheetId="156" r:id="rId1"/>
    <sheet name="AB2+" sheetId="154" r:id="rId2"/>
    <sheet name="DE2+" sheetId="149" r:id="rId3"/>
    <sheet name="GTI3+" sheetId="78" r:id="rId4"/>
    <sheet name="PP2+-26" sheetId="92" r:id="rId5"/>
    <sheet name="P1+" sheetId="93" r:id="rId6"/>
    <sheet name="P4+" sheetId="140" r:id="rId7"/>
    <sheet name="P5+" sheetId="141" r:id="rId8"/>
    <sheet name="GTH6+" sheetId="142" r:id="rId9"/>
    <sheet name="GF6+" sheetId="117" r:id="rId10"/>
    <sheet name="GF7+" sheetId="118" r:id="rId11"/>
    <sheet name="GF8+" sheetId="119" r:id="rId12"/>
    <sheet name="GJ3+" sheetId="164" r:id="rId13"/>
    <sheet name="GJ5+" sheetId="143" r:id="rId14"/>
    <sheet name="IV1+" sheetId="132" r:id="rId15"/>
    <sheet name="IV2+" sheetId="133" r:id="rId16"/>
    <sheet name="IV3+" sheetId="134" r:id="rId17"/>
    <sheet name="EI2+" sheetId="138" r:id="rId18"/>
    <sheet name="EI3+" sheetId="139" r:id="rId19"/>
    <sheet name="SA5+" sheetId="163" r:id="rId20"/>
    <sheet name="Hoja2" sheetId="2" state="hidden"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_xlnm.Print_Area" localSheetId="5">'P1+'!$A$1:$P$62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9" i="164" l="1"/>
  <c r="L39" i="164"/>
  <c r="K39" i="164" s="1"/>
  <c r="M38" i="164"/>
  <c r="L38" i="164"/>
  <c r="K38" i="164" s="1"/>
  <c r="M37" i="164"/>
  <c r="L37" i="164"/>
  <c r="K37" i="164" s="1"/>
  <c r="M36" i="164"/>
  <c r="L36" i="164"/>
  <c r="K36" i="164"/>
  <c r="M35" i="164"/>
  <c r="K35" i="164" s="1"/>
  <c r="L35" i="164"/>
  <c r="M34" i="164"/>
  <c r="L34" i="164"/>
  <c r="K34" i="164" s="1"/>
  <c r="M33" i="164"/>
  <c r="L33" i="164"/>
  <c r="K33" i="164"/>
  <c r="M32" i="164"/>
  <c r="L32" i="164"/>
  <c r="K32" i="164" s="1"/>
  <c r="L26" i="164"/>
  <c r="G26" i="164"/>
  <c r="L24" i="164"/>
  <c r="G24" i="164"/>
  <c r="L22" i="164"/>
  <c r="N22" i="164" s="1"/>
  <c r="G22" i="164"/>
  <c r="O18" i="164"/>
  <c r="N18" i="164"/>
  <c r="N32" i="164" s="1"/>
  <c r="N33" i="164" s="1"/>
  <c r="N34" i="164" s="1"/>
  <c r="N35" i="164" s="1"/>
  <c r="N36" i="164" s="1"/>
  <c r="N37" i="164" s="1"/>
  <c r="N38" i="164" s="1"/>
  <c r="N39" i="164" s="1"/>
  <c r="N30" i="164" s="1"/>
  <c r="O22" i="164" l="1"/>
  <c r="O32" i="164"/>
  <c r="O33" i="164" s="1"/>
  <c r="O34" i="164" s="1"/>
  <c r="O35" i="164" s="1"/>
  <c r="O36" i="164" s="1"/>
  <c r="O37" i="164" s="1"/>
  <c r="O38" i="164" s="1"/>
  <c r="O39" i="164" s="1"/>
  <c r="O30" i="164" s="1"/>
  <c r="N31" i="164" s="1"/>
  <c r="J50" i="164" s="1"/>
  <c r="O20" i="164"/>
  <c r="I59" i="164" l="1"/>
  <c r="F58" i="164"/>
  <c r="H56" i="164"/>
  <c r="E55" i="164"/>
  <c r="H59" i="164"/>
  <c r="E58" i="164"/>
  <c r="G56" i="164"/>
  <c r="G59" i="164"/>
  <c r="I57" i="164"/>
  <c r="F56" i="164"/>
  <c r="E50" i="164"/>
  <c r="F57" i="164"/>
  <c r="H55" i="164"/>
  <c r="F59" i="164"/>
  <c r="H57" i="164"/>
  <c r="E56" i="164"/>
  <c r="I58" i="164"/>
  <c r="E59" i="164"/>
  <c r="G57" i="164"/>
  <c r="I55" i="164"/>
  <c r="H58" i="164"/>
  <c r="E57" i="164"/>
  <c r="G55" i="164"/>
  <c r="G58" i="164"/>
  <c r="I56" i="164"/>
  <c r="F55" i="164"/>
  <c r="M39" i="163" l="1"/>
  <c r="L39" i="163"/>
  <c r="K39" i="163"/>
  <c r="M38" i="163"/>
  <c r="K38" i="163" s="1"/>
  <c r="L38" i="163"/>
  <c r="M37" i="163"/>
  <c r="K37" i="163" s="1"/>
  <c r="L37" i="163"/>
  <c r="M36" i="163"/>
  <c r="L36" i="163"/>
  <c r="K36" i="163" s="1"/>
  <c r="M35" i="163"/>
  <c r="L35" i="163"/>
  <c r="K35" i="163" s="1"/>
  <c r="M34" i="163"/>
  <c r="L34" i="163"/>
  <c r="K34" i="163" s="1"/>
  <c r="M33" i="163"/>
  <c r="L33" i="163"/>
  <c r="K33" i="163"/>
  <c r="M32" i="163"/>
  <c r="L32" i="163"/>
  <c r="K32" i="163"/>
  <c r="L26" i="163"/>
  <c r="G26" i="163"/>
  <c r="L24" i="163"/>
  <c r="G24" i="163"/>
  <c r="L22" i="163"/>
  <c r="G22" i="163"/>
  <c r="N18" i="163"/>
  <c r="N32" i="163" s="1"/>
  <c r="N33" i="163" s="1"/>
  <c r="N34" i="163" s="1"/>
  <c r="N35" i="163" s="1"/>
  <c r="N36" i="163" s="1"/>
  <c r="N37" i="163" s="1"/>
  <c r="N38" i="163" s="1"/>
  <c r="N39" i="163" s="1"/>
  <c r="N30" i="163" s="1"/>
  <c r="N22" i="163" l="1"/>
  <c r="O18" i="163"/>
  <c r="O22" i="163"/>
  <c r="O20" i="163" s="1"/>
  <c r="O32" i="163"/>
  <c r="O33" i="163" s="1"/>
  <c r="O34" i="163" s="1"/>
  <c r="O35" i="163" s="1"/>
  <c r="O36" i="163" s="1"/>
  <c r="O37" i="163" s="1"/>
  <c r="O38" i="163" s="1"/>
  <c r="O39" i="163" s="1"/>
  <c r="O30" i="163" s="1"/>
  <c r="N31" i="163" s="1"/>
  <c r="J52" i="163" s="1"/>
  <c r="I61" i="163" l="1"/>
  <c r="F60" i="163"/>
  <c r="H58" i="163"/>
  <c r="E57" i="163"/>
  <c r="H61" i="163"/>
  <c r="E60" i="163"/>
  <c r="G58" i="163"/>
  <c r="G61" i="163"/>
  <c r="I59" i="163"/>
  <c r="F58" i="163"/>
  <c r="E52" i="163"/>
  <c r="F61" i="163"/>
  <c r="H59" i="163"/>
  <c r="E58" i="163"/>
  <c r="E61" i="163"/>
  <c r="G59" i="163"/>
  <c r="I57" i="163"/>
  <c r="I60" i="163"/>
  <c r="F59" i="163"/>
  <c r="H57" i="163"/>
  <c r="H60" i="163"/>
  <c r="E59" i="163"/>
  <c r="G57" i="163"/>
  <c r="G60" i="163"/>
  <c r="I58" i="163"/>
  <c r="F57" i="163"/>
  <c r="M39" i="156" l="1"/>
  <c r="L39" i="156"/>
  <c r="K39" i="156" s="1"/>
  <c r="M38" i="156"/>
  <c r="K38" i="156" s="1"/>
  <c r="L38" i="156"/>
  <c r="M37" i="156"/>
  <c r="L37" i="156"/>
  <c r="M36" i="156"/>
  <c r="L36" i="156"/>
  <c r="M35" i="156"/>
  <c r="L35" i="156"/>
  <c r="K35" i="156" s="1"/>
  <c r="M34" i="156"/>
  <c r="L34" i="156"/>
  <c r="K34" i="156"/>
  <c r="M33" i="156"/>
  <c r="L33" i="156"/>
  <c r="K33" i="156" s="1"/>
  <c r="M32" i="156"/>
  <c r="L32" i="156"/>
  <c r="K32" i="156" s="1"/>
  <c r="L26" i="156"/>
  <c r="G26" i="156"/>
  <c r="L24" i="156"/>
  <c r="G24" i="156"/>
  <c r="L22" i="156"/>
  <c r="N22" i="156" s="1"/>
  <c r="G22" i="156"/>
  <c r="N18" i="156"/>
  <c r="N32" i="156" s="1"/>
  <c r="O22" i="156" l="1"/>
  <c r="O32" i="156"/>
  <c r="O33" i="156" s="1"/>
  <c r="O34" i="156" s="1"/>
  <c r="O35" i="156" s="1"/>
  <c r="O36" i="156" s="1"/>
  <c r="O37" i="156" s="1"/>
  <c r="O38" i="156" s="1"/>
  <c r="O39" i="156" s="1"/>
  <c r="O30" i="156" s="1"/>
  <c r="N33" i="156"/>
  <c r="N34" i="156" s="1"/>
  <c r="N35" i="156" s="1"/>
  <c r="N36" i="156" s="1"/>
  <c r="N37" i="156" s="1"/>
  <c r="N38" i="156" s="1"/>
  <c r="N39" i="156" s="1"/>
  <c r="N30" i="156" s="1"/>
  <c r="O18" i="156"/>
  <c r="O20" i="156" s="1"/>
  <c r="E49" i="156" l="1"/>
  <c r="N31" i="156"/>
  <c r="J49" i="156" s="1"/>
  <c r="G56" i="156" l="1"/>
  <c r="H56" i="156"/>
  <c r="F58" i="156"/>
  <c r="G58" i="156"/>
  <c r="E54" i="156"/>
  <c r="I57" i="156"/>
  <c r="H55" i="156"/>
  <c r="E56" i="156"/>
  <c r="F55" i="156"/>
  <c r="F57" i="156"/>
  <c r="H54" i="156"/>
  <c r="I54" i="156"/>
  <c r="I56" i="156"/>
  <c r="I58" i="156"/>
  <c r="G54" i="156"/>
  <c r="F56" i="156"/>
  <c r="E57" i="156"/>
  <c r="I55" i="156"/>
  <c r="E58" i="156"/>
  <c r="G55" i="156"/>
  <c r="F54" i="156"/>
  <c r="H57" i="156"/>
  <c r="E55" i="156"/>
  <c r="H58" i="156"/>
  <c r="G57" i="156"/>
  <c r="M39" i="154" l="1"/>
  <c r="L39" i="154"/>
  <c r="K39" i="154"/>
  <c r="M38" i="154"/>
  <c r="K38" i="154" s="1"/>
  <c r="L38" i="154"/>
  <c r="M37" i="154"/>
  <c r="K37" i="154" s="1"/>
  <c r="L37" i="154"/>
  <c r="M36" i="154"/>
  <c r="K36" i="154" s="1"/>
  <c r="L36" i="154"/>
  <c r="M35" i="154"/>
  <c r="L35" i="154"/>
  <c r="K35" i="154" s="1"/>
  <c r="M34" i="154"/>
  <c r="L34" i="154"/>
  <c r="K34" i="154" s="1"/>
  <c r="M33" i="154"/>
  <c r="L33" i="154"/>
  <c r="K33" i="154" s="1"/>
  <c r="M32" i="154"/>
  <c r="L32" i="154"/>
  <c r="K32" i="154"/>
  <c r="L26" i="154"/>
  <c r="G26" i="154"/>
  <c r="L24" i="154"/>
  <c r="G24" i="154"/>
  <c r="L22" i="154"/>
  <c r="G22" i="154"/>
  <c r="N18" i="154"/>
  <c r="O18" i="154" s="1"/>
  <c r="N32" i="154" l="1"/>
  <c r="N33" i="154" s="1"/>
  <c r="N22" i="154"/>
  <c r="N34" i="154"/>
  <c r="N35" i="154" s="1"/>
  <c r="N36" i="154" s="1"/>
  <c r="N37" i="154" s="1"/>
  <c r="N38" i="154" s="1"/>
  <c r="N39" i="154" s="1"/>
  <c r="N30" i="154" s="1"/>
  <c r="O32" i="154"/>
  <c r="O33" i="154" s="1"/>
  <c r="O34" i="154" s="1"/>
  <c r="O35" i="154" s="1"/>
  <c r="O36" i="154" s="1"/>
  <c r="O37" i="154" s="1"/>
  <c r="O38" i="154" s="1"/>
  <c r="O39" i="154" s="1"/>
  <c r="O30" i="154" s="1"/>
  <c r="O22" i="154"/>
  <c r="O20" i="154" s="1"/>
  <c r="E59" i="154" l="1"/>
  <c r="N31" i="154"/>
  <c r="J59" i="154" s="1"/>
  <c r="G65" i="154" l="1"/>
  <c r="H66" i="154"/>
  <c r="F68" i="154"/>
  <c r="G68" i="154"/>
  <c r="E66" i="154"/>
  <c r="H67" i="154"/>
  <c r="H64" i="154"/>
  <c r="F67" i="154"/>
  <c r="E67" i="154"/>
  <c r="I68" i="154"/>
  <c r="F65" i="154"/>
  <c r="I64" i="154"/>
  <c r="H68" i="154"/>
  <c r="F64" i="154"/>
  <c r="F66" i="154"/>
  <c r="E68" i="154"/>
  <c r="E64" i="154"/>
  <c r="G67" i="154"/>
  <c r="G66" i="154"/>
  <c r="I66" i="154"/>
  <c r="I65" i="154"/>
  <c r="I67" i="154"/>
  <c r="E65" i="154"/>
  <c r="H65" i="154"/>
  <c r="G64" i="154"/>
  <c r="M39" i="149" l="1"/>
  <c r="L39" i="149"/>
  <c r="K39" i="149" s="1"/>
  <c r="M38" i="149"/>
  <c r="L38" i="149"/>
  <c r="K38" i="149" s="1"/>
  <c r="M37" i="149"/>
  <c r="L37" i="149"/>
  <c r="K37" i="149"/>
  <c r="M36" i="149"/>
  <c r="L36" i="149"/>
  <c r="K36" i="149"/>
  <c r="M35" i="149"/>
  <c r="L35" i="149"/>
  <c r="K35" i="149" s="1"/>
  <c r="M34" i="149"/>
  <c r="L34" i="149"/>
  <c r="K34" i="149" s="1"/>
  <c r="M33" i="149"/>
  <c r="L33" i="149"/>
  <c r="K33" i="149" s="1"/>
  <c r="M32" i="149"/>
  <c r="L32" i="149"/>
  <c r="K32" i="149"/>
  <c r="L26" i="149"/>
  <c r="G26" i="149"/>
  <c r="L24" i="149"/>
  <c r="G24" i="149"/>
  <c r="L22" i="149"/>
  <c r="G22" i="149"/>
  <c r="N18" i="149"/>
  <c r="O18" i="149" s="1"/>
  <c r="M39" i="143"/>
  <c r="L39" i="143"/>
  <c r="K39" i="143"/>
  <c r="M38" i="143"/>
  <c r="L38" i="143"/>
  <c r="K38" i="143" s="1"/>
  <c r="M37" i="143"/>
  <c r="L37" i="143"/>
  <c r="K37" i="143" s="1"/>
  <c r="M36" i="143"/>
  <c r="L36" i="143"/>
  <c r="K36" i="143"/>
  <c r="M35" i="143"/>
  <c r="L35" i="143"/>
  <c r="K35" i="143"/>
  <c r="M34" i="143"/>
  <c r="L34" i="143"/>
  <c r="K34" i="143" s="1"/>
  <c r="M33" i="143"/>
  <c r="L33" i="143"/>
  <c r="K33" i="143" s="1"/>
  <c r="M32" i="143"/>
  <c r="L32" i="143"/>
  <c r="K32" i="143" s="1"/>
  <c r="L26" i="143"/>
  <c r="G26" i="143"/>
  <c r="L24" i="143"/>
  <c r="G24" i="143"/>
  <c r="L22" i="143"/>
  <c r="G22" i="143"/>
  <c r="N18" i="143"/>
  <c r="O18" i="143" s="1"/>
  <c r="M39" i="142"/>
  <c r="L39" i="142"/>
  <c r="K39" i="142" s="1"/>
  <c r="M38" i="142"/>
  <c r="L38" i="142"/>
  <c r="K38" i="142"/>
  <c r="M37" i="142"/>
  <c r="L37" i="142"/>
  <c r="K37" i="142"/>
  <c r="M36" i="142"/>
  <c r="L36" i="142"/>
  <c r="K36" i="142" s="1"/>
  <c r="M35" i="142"/>
  <c r="K35" i="142" s="1"/>
  <c r="L35" i="142"/>
  <c r="M34" i="142"/>
  <c r="L34" i="142"/>
  <c r="K34" i="142"/>
  <c r="M33" i="142"/>
  <c r="L33" i="142"/>
  <c r="K33" i="142" s="1"/>
  <c r="M32" i="142"/>
  <c r="L32" i="142"/>
  <c r="K32" i="142" s="1"/>
  <c r="L26" i="142"/>
  <c r="G26" i="142"/>
  <c r="L24" i="142"/>
  <c r="G24" i="142"/>
  <c r="L22" i="142"/>
  <c r="G22" i="142"/>
  <c r="N18" i="142"/>
  <c r="O18" i="142" s="1"/>
  <c r="M39" i="141"/>
  <c r="L39" i="141"/>
  <c r="K39" i="141"/>
  <c r="M38" i="141"/>
  <c r="K38" i="141" s="1"/>
  <c r="L38" i="141"/>
  <c r="M37" i="141"/>
  <c r="L37" i="141"/>
  <c r="K37" i="141" s="1"/>
  <c r="M36" i="141"/>
  <c r="L36" i="141"/>
  <c r="K36" i="141" s="1"/>
  <c r="M35" i="141"/>
  <c r="L35" i="141"/>
  <c r="K35" i="141" s="1"/>
  <c r="M34" i="141"/>
  <c r="L34" i="141"/>
  <c r="K34" i="141" s="1"/>
  <c r="M33" i="141"/>
  <c r="L33" i="141"/>
  <c r="K33" i="141"/>
  <c r="M32" i="141"/>
  <c r="L32" i="141"/>
  <c r="K32" i="141"/>
  <c r="L26" i="141"/>
  <c r="G26" i="141"/>
  <c r="L24" i="141"/>
  <c r="G24" i="141"/>
  <c r="L22" i="141"/>
  <c r="G22" i="141"/>
  <c r="N18" i="141"/>
  <c r="O18" i="141" s="1"/>
  <c r="M39" i="140"/>
  <c r="L39" i="140"/>
  <c r="K39" i="140" s="1"/>
  <c r="M38" i="140"/>
  <c r="K38" i="140" s="1"/>
  <c r="L38" i="140"/>
  <c r="M37" i="140"/>
  <c r="L37" i="140"/>
  <c r="K37" i="140" s="1"/>
  <c r="M36" i="140"/>
  <c r="K36" i="140" s="1"/>
  <c r="L36" i="140"/>
  <c r="M35" i="140"/>
  <c r="L35" i="140"/>
  <c r="K35" i="140" s="1"/>
  <c r="M34" i="140"/>
  <c r="L34" i="140"/>
  <c r="K34" i="140" s="1"/>
  <c r="M33" i="140"/>
  <c r="L33" i="140"/>
  <c r="K33" i="140" s="1"/>
  <c r="M32" i="140"/>
  <c r="L32" i="140"/>
  <c r="K32" i="140" s="1"/>
  <c r="L26" i="140"/>
  <c r="G26" i="140"/>
  <c r="L24" i="140"/>
  <c r="G24" i="140"/>
  <c r="L22" i="140"/>
  <c r="G22" i="140"/>
  <c r="N18" i="140"/>
  <c r="N32" i="140" s="1"/>
  <c r="N33" i="140" s="1"/>
  <c r="N34" i="140" s="1"/>
  <c r="N35" i="140" s="1"/>
  <c r="N36" i="140" s="1"/>
  <c r="N37" i="140" s="1"/>
  <c r="N38" i="140" s="1"/>
  <c r="N39" i="140" s="1"/>
  <c r="N30" i="140" s="1"/>
  <c r="N32" i="143" l="1"/>
  <c r="N33" i="143" s="1"/>
  <c r="N34" i="143" s="1"/>
  <c r="N35" i="143" s="1"/>
  <c r="N36" i="143" s="1"/>
  <c r="N37" i="143" s="1"/>
  <c r="N38" i="143" s="1"/>
  <c r="N39" i="143" s="1"/>
  <c r="N30" i="143" s="1"/>
  <c r="N22" i="143"/>
  <c r="O22" i="143" s="1"/>
  <c r="O20" i="143" s="1"/>
  <c r="N32" i="149"/>
  <c r="N33" i="149" s="1"/>
  <c r="N34" i="149" s="1"/>
  <c r="N35" i="149" s="1"/>
  <c r="N36" i="149" s="1"/>
  <c r="N37" i="149" s="1"/>
  <c r="N38" i="149" s="1"/>
  <c r="N39" i="149" s="1"/>
  <c r="N30" i="149" s="1"/>
  <c r="N22" i="149"/>
  <c r="O32" i="149" s="1"/>
  <c r="O33" i="149" s="1"/>
  <c r="O34" i="149" s="1"/>
  <c r="O35" i="149" s="1"/>
  <c r="O36" i="149" s="1"/>
  <c r="O37" i="149" s="1"/>
  <c r="O38" i="149" s="1"/>
  <c r="O39" i="149" s="1"/>
  <c r="O30" i="149" s="1"/>
  <c r="N31" i="149" s="1"/>
  <c r="O22" i="149"/>
  <c r="O20" i="149" s="1"/>
  <c r="N22" i="142"/>
  <c r="O22" i="142" s="1"/>
  <c r="O20" i="142" s="1"/>
  <c r="N22" i="141"/>
  <c r="O22" i="141" s="1"/>
  <c r="O20" i="141" s="1"/>
  <c r="N22" i="140"/>
  <c r="O22" i="140" s="1"/>
  <c r="N32" i="142"/>
  <c r="N33" i="142" s="1"/>
  <c r="N34" i="142" s="1"/>
  <c r="N35" i="142" s="1"/>
  <c r="N36" i="142" s="1"/>
  <c r="N37" i="142" s="1"/>
  <c r="N38" i="142" s="1"/>
  <c r="N39" i="142" s="1"/>
  <c r="N30" i="142" s="1"/>
  <c r="N32" i="141"/>
  <c r="N33" i="141" s="1"/>
  <c r="N34" i="141" s="1"/>
  <c r="N35" i="141" s="1"/>
  <c r="N36" i="141" s="1"/>
  <c r="N37" i="141" s="1"/>
  <c r="N38" i="141" s="1"/>
  <c r="N39" i="141" s="1"/>
  <c r="N30" i="141" s="1"/>
  <c r="O18" i="140"/>
  <c r="O32" i="143" l="1"/>
  <c r="O33" i="143" s="1"/>
  <c r="O34" i="143" s="1"/>
  <c r="O35" i="143" s="1"/>
  <c r="O36" i="143" s="1"/>
  <c r="O37" i="143" s="1"/>
  <c r="O38" i="143" s="1"/>
  <c r="O39" i="143" s="1"/>
  <c r="O30" i="143" s="1"/>
  <c r="N31" i="143" s="1"/>
  <c r="J53" i="143" s="1"/>
  <c r="H56" i="149"/>
  <c r="J49" i="149"/>
  <c r="I55" i="149"/>
  <c r="E56" i="149"/>
  <c r="G57" i="149"/>
  <c r="G56" i="149"/>
  <c r="F57" i="149"/>
  <c r="H55" i="149"/>
  <c r="I57" i="149"/>
  <c r="H58" i="149"/>
  <c r="F58" i="149"/>
  <c r="F56" i="149"/>
  <c r="G58" i="149"/>
  <c r="I54" i="149"/>
  <c r="G54" i="149"/>
  <c r="I56" i="149"/>
  <c r="E54" i="149"/>
  <c r="E57" i="149"/>
  <c r="I58" i="149"/>
  <c r="H57" i="149"/>
  <c r="E58" i="149"/>
  <c r="F55" i="149"/>
  <c r="G55" i="149"/>
  <c r="E55" i="149"/>
  <c r="E49" i="149"/>
  <c r="F54" i="149"/>
  <c r="H54" i="149"/>
  <c r="O32" i="140"/>
  <c r="O33" i="140" s="1"/>
  <c r="O34" i="140" s="1"/>
  <c r="O35" i="140" s="1"/>
  <c r="O36" i="140" s="1"/>
  <c r="O37" i="140" s="1"/>
  <c r="O38" i="140" s="1"/>
  <c r="O39" i="140" s="1"/>
  <c r="O30" i="140" s="1"/>
  <c r="N31" i="140" s="1"/>
  <c r="J57" i="140" s="1"/>
  <c r="O32" i="141"/>
  <c r="O33" i="141" s="1"/>
  <c r="O34" i="141" s="1"/>
  <c r="O35" i="141" s="1"/>
  <c r="O36" i="141" s="1"/>
  <c r="O37" i="141" s="1"/>
  <c r="O38" i="141" s="1"/>
  <c r="O39" i="141" s="1"/>
  <c r="O30" i="141" s="1"/>
  <c r="N31" i="141" s="1"/>
  <c r="J57" i="141" s="1"/>
  <c r="O20" i="140"/>
  <c r="O32" i="142"/>
  <c r="O33" i="142" s="1"/>
  <c r="O34" i="142" s="1"/>
  <c r="O35" i="142" s="1"/>
  <c r="O36" i="142" s="1"/>
  <c r="O37" i="142" s="1"/>
  <c r="O38" i="142" s="1"/>
  <c r="O39" i="142" s="1"/>
  <c r="O30" i="142" s="1"/>
  <c r="N31" i="142" s="1"/>
  <c r="I62" i="143"/>
  <c r="F61" i="143"/>
  <c r="H59" i="143"/>
  <c r="E58" i="143"/>
  <c r="H62" i="143"/>
  <c r="E61" i="143"/>
  <c r="G59" i="143"/>
  <c r="F58" i="143"/>
  <c r="G62" i="143"/>
  <c r="I60" i="143"/>
  <c r="F59" i="143"/>
  <c r="E53" i="143"/>
  <c r="E60" i="143"/>
  <c r="G58" i="143"/>
  <c r="F62" i="143"/>
  <c r="H60" i="143"/>
  <c r="E59" i="143"/>
  <c r="H61" i="143"/>
  <c r="E62" i="143"/>
  <c r="G60" i="143"/>
  <c r="I58" i="143"/>
  <c r="I59" i="143"/>
  <c r="I61" i="143"/>
  <c r="F60" i="143"/>
  <c r="H58" i="143"/>
  <c r="G61" i="143"/>
  <c r="E57" i="142"/>
  <c r="E57" i="141"/>
  <c r="G66" i="140" l="1"/>
  <c r="I63" i="140"/>
  <c r="F64" i="140"/>
  <c r="G65" i="140"/>
  <c r="H62" i="140"/>
  <c r="E63" i="140"/>
  <c r="G63" i="140"/>
  <c r="E65" i="140"/>
  <c r="E62" i="140"/>
  <c r="H66" i="140"/>
  <c r="H63" i="140"/>
  <c r="E66" i="140"/>
  <c r="F62" i="140"/>
  <c r="I66" i="140"/>
  <c r="G62" i="140"/>
  <c r="F66" i="140"/>
  <c r="H64" i="140"/>
  <c r="F63" i="140"/>
  <c r="J57" i="142"/>
  <c r="I62" i="142"/>
  <c r="G65" i="142"/>
  <c r="I66" i="142"/>
  <c r="F66" i="142"/>
  <c r="I65" i="142"/>
  <c r="I63" i="142"/>
  <c r="F65" i="142"/>
  <c r="H64" i="142"/>
  <c r="F64" i="142"/>
  <c r="F62" i="142"/>
  <c r="I64" i="142"/>
  <c r="E66" i="142"/>
  <c r="G64" i="142"/>
  <c r="H63" i="142"/>
  <c r="E63" i="142"/>
  <c r="H62" i="142"/>
  <c r="E62" i="142"/>
  <c r="H66" i="142"/>
  <c r="G63" i="142"/>
  <c r="G66" i="142"/>
  <c r="E65" i="142"/>
  <c r="H65" i="142"/>
  <c r="E64" i="142"/>
  <c r="F63" i="142"/>
  <c r="G62" i="142"/>
  <c r="F65" i="140"/>
  <c r="I65" i="140"/>
  <c r="E57" i="140"/>
  <c r="E64" i="140"/>
  <c r="I62" i="140"/>
  <c r="I64" i="140"/>
  <c r="H65" i="140"/>
  <c r="G64" i="140"/>
  <c r="I65" i="141"/>
  <c r="H63" i="141"/>
  <c r="F65" i="141"/>
  <c r="G64" i="141"/>
  <c r="I64" i="141"/>
  <c r="H65" i="141"/>
  <c r="E63" i="141"/>
  <c r="I62" i="141"/>
  <c r="G62" i="141"/>
  <c r="F63" i="141"/>
  <c r="E64" i="141"/>
  <c r="I66" i="141"/>
  <c r="E66" i="141"/>
  <c r="G66" i="141"/>
  <c r="F62" i="141"/>
  <c r="G63" i="141"/>
  <c r="G65" i="141"/>
  <c r="H64" i="141"/>
  <c r="E65" i="141"/>
  <c r="H62" i="141"/>
  <c r="F66" i="141"/>
  <c r="H66" i="141"/>
  <c r="F64" i="141"/>
  <c r="I63" i="141"/>
  <c r="E62" i="141"/>
  <c r="M39" i="139" l="1"/>
  <c r="L39" i="139"/>
  <c r="K39" i="139"/>
  <c r="M38" i="139"/>
  <c r="L38" i="139"/>
  <c r="K38" i="139" s="1"/>
  <c r="M37" i="139"/>
  <c r="K37" i="139" s="1"/>
  <c r="L37" i="139"/>
  <c r="M36" i="139"/>
  <c r="K36" i="139" s="1"/>
  <c r="L36" i="139"/>
  <c r="M35" i="139"/>
  <c r="K35" i="139" s="1"/>
  <c r="L35" i="139"/>
  <c r="M34" i="139"/>
  <c r="L34" i="139"/>
  <c r="K34" i="139" s="1"/>
  <c r="M33" i="139"/>
  <c r="L33" i="139"/>
  <c r="K33" i="139" s="1"/>
  <c r="N32" i="139"/>
  <c r="N33" i="139" s="1"/>
  <c r="N34" i="139" s="1"/>
  <c r="N35" i="139" s="1"/>
  <c r="N36" i="139" s="1"/>
  <c r="N37" i="139" s="1"/>
  <c r="N38" i="139" s="1"/>
  <c r="N39" i="139" s="1"/>
  <c r="N30" i="139" s="1"/>
  <c r="N31" i="139" s="1"/>
  <c r="M32" i="139"/>
  <c r="L32" i="139"/>
  <c r="G26" i="139"/>
  <c r="G24" i="139"/>
  <c r="N22" i="139"/>
  <c r="O32" i="139" s="1"/>
  <c r="O33" i="139" s="1"/>
  <c r="O34" i="139" s="1"/>
  <c r="O35" i="139" s="1"/>
  <c r="O36" i="139" s="1"/>
  <c r="O37" i="139" s="1"/>
  <c r="O38" i="139" s="1"/>
  <c r="O39" i="139" s="1"/>
  <c r="O30" i="139" s="1"/>
  <c r="G22" i="139"/>
  <c r="O20" i="139"/>
  <c r="M39" i="138"/>
  <c r="L39" i="138"/>
  <c r="K39" i="138"/>
  <c r="M38" i="138"/>
  <c r="L38" i="138"/>
  <c r="K38" i="138"/>
  <c r="M37" i="138"/>
  <c r="L37" i="138"/>
  <c r="K37" i="138"/>
  <c r="M36" i="138"/>
  <c r="L36" i="138"/>
  <c r="K36" i="138"/>
  <c r="M35" i="138"/>
  <c r="L35" i="138"/>
  <c r="K35" i="138" s="1"/>
  <c r="M34" i="138"/>
  <c r="L34" i="138"/>
  <c r="K34" i="138" s="1"/>
  <c r="M33" i="138"/>
  <c r="L33" i="138"/>
  <c r="K33" i="138" s="1"/>
  <c r="N32" i="138"/>
  <c r="N33" i="138" s="1"/>
  <c r="N34" i="138" s="1"/>
  <c r="N35" i="138" s="1"/>
  <c r="N36" i="138" s="1"/>
  <c r="N37" i="138" s="1"/>
  <c r="N38" i="138" s="1"/>
  <c r="N39" i="138" s="1"/>
  <c r="N30" i="138" s="1"/>
  <c r="M32" i="138"/>
  <c r="L32" i="138"/>
  <c r="G26" i="138"/>
  <c r="G24" i="138"/>
  <c r="N22" i="138"/>
  <c r="O32" i="138" s="1"/>
  <c r="O33" i="138" s="1"/>
  <c r="O34" i="138" s="1"/>
  <c r="O35" i="138" s="1"/>
  <c r="O36" i="138" s="1"/>
  <c r="O37" i="138" s="1"/>
  <c r="O38" i="138" s="1"/>
  <c r="O39" i="138" s="1"/>
  <c r="O30" i="138" s="1"/>
  <c r="G22" i="138"/>
  <c r="O20" i="138"/>
  <c r="I68" i="139" l="1"/>
  <c r="N31" i="138"/>
  <c r="E66" i="138" s="1"/>
  <c r="I68" i="138"/>
  <c r="I65" i="138"/>
  <c r="F64" i="139"/>
  <c r="I65" i="139"/>
  <c r="G67" i="139"/>
  <c r="G64" i="138"/>
  <c r="H67" i="138"/>
  <c r="G64" i="139"/>
  <c r="E66" i="139"/>
  <c r="H67" i="139"/>
  <c r="F66" i="138"/>
  <c r="I64" i="138"/>
  <c r="G66" i="138"/>
  <c r="I64" i="139"/>
  <c r="G66" i="139"/>
  <c r="E68" i="139"/>
  <c r="G67" i="138"/>
  <c r="I67" i="139"/>
  <c r="E65" i="138"/>
  <c r="H66" i="138"/>
  <c r="E65" i="139"/>
  <c r="H66" i="139"/>
  <c r="F68" i="139"/>
  <c r="H64" i="138"/>
  <c r="I67" i="138"/>
  <c r="F66" i="139"/>
  <c r="F65" i="138"/>
  <c r="G68" i="138"/>
  <c r="F65" i="139"/>
  <c r="I66" i="139"/>
  <c r="G68" i="139"/>
  <c r="F64" i="138"/>
  <c r="H64" i="139"/>
  <c r="G65" i="138"/>
  <c r="H68" i="138"/>
  <c r="G65" i="139"/>
  <c r="E67" i="139"/>
  <c r="H68" i="139"/>
  <c r="E64" i="138"/>
  <c r="H65" i="138"/>
  <c r="F67" i="138"/>
  <c r="E64" i="139"/>
  <c r="H65" i="139"/>
  <c r="F67" i="139"/>
  <c r="E67" i="138" l="1"/>
  <c r="I66" i="138"/>
  <c r="F68" i="138"/>
  <c r="E68" i="138"/>
  <c r="M39" i="134" l="1"/>
  <c r="L39" i="134"/>
  <c r="K39" i="134"/>
  <c r="M38" i="134"/>
  <c r="L38" i="134"/>
  <c r="K38" i="134" s="1"/>
  <c r="M37" i="134"/>
  <c r="L37" i="134"/>
  <c r="K37" i="134" s="1"/>
  <c r="M36" i="134"/>
  <c r="L36" i="134"/>
  <c r="K36" i="134"/>
  <c r="M35" i="134"/>
  <c r="L35" i="134"/>
  <c r="K35" i="134" s="1"/>
  <c r="M34" i="134"/>
  <c r="L34" i="134"/>
  <c r="K34" i="134" s="1"/>
  <c r="M33" i="134"/>
  <c r="L33" i="134"/>
  <c r="M32" i="134"/>
  <c r="L32" i="134"/>
  <c r="K32" i="134" s="1"/>
  <c r="L26" i="134"/>
  <c r="G26" i="134"/>
  <c r="L24" i="134"/>
  <c r="G24" i="134"/>
  <c r="L22" i="134"/>
  <c r="G22" i="134"/>
  <c r="N18" i="134"/>
  <c r="N32" i="134" s="1"/>
  <c r="N33" i="134" s="1"/>
  <c r="N34" i="134" s="1"/>
  <c r="N35" i="134" s="1"/>
  <c r="N36" i="134" s="1"/>
  <c r="N37" i="134" s="1"/>
  <c r="N38" i="134" s="1"/>
  <c r="N39" i="134" s="1"/>
  <c r="N30" i="134" s="1"/>
  <c r="M39" i="133"/>
  <c r="L39" i="133"/>
  <c r="K39" i="133"/>
  <c r="M38" i="133"/>
  <c r="L38" i="133"/>
  <c r="K38" i="133"/>
  <c r="M37" i="133"/>
  <c r="L37" i="133"/>
  <c r="K37" i="133" s="1"/>
  <c r="M36" i="133"/>
  <c r="L36" i="133"/>
  <c r="K36" i="133"/>
  <c r="M35" i="133"/>
  <c r="L35" i="133"/>
  <c r="K35" i="133"/>
  <c r="M34" i="133"/>
  <c r="L34" i="133"/>
  <c r="K34" i="133" s="1"/>
  <c r="M33" i="133"/>
  <c r="L33" i="133"/>
  <c r="K33" i="133"/>
  <c r="M32" i="133"/>
  <c r="K32" i="133" s="1"/>
  <c r="L32" i="133"/>
  <c r="L26" i="133"/>
  <c r="G26" i="133"/>
  <c r="L24" i="133"/>
  <c r="G24" i="133"/>
  <c r="L22" i="133"/>
  <c r="G22" i="133"/>
  <c r="N18" i="133"/>
  <c r="O18" i="133" s="1"/>
  <c r="M39" i="132"/>
  <c r="L39" i="132"/>
  <c r="K39" i="132" s="1"/>
  <c r="M38" i="132"/>
  <c r="L38" i="132"/>
  <c r="K38" i="132"/>
  <c r="M37" i="132"/>
  <c r="L37" i="132"/>
  <c r="K37" i="132" s="1"/>
  <c r="M36" i="132"/>
  <c r="L36" i="132"/>
  <c r="K36" i="132"/>
  <c r="M35" i="132"/>
  <c r="L35" i="132"/>
  <c r="K35" i="132"/>
  <c r="M34" i="132"/>
  <c r="L34" i="132"/>
  <c r="K34" i="132" s="1"/>
  <c r="M33" i="132"/>
  <c r="L33" i="132"/>
  <c r="K33" i="132"/>
  <c r="M32" i="132"/>
  <c r="L32" i="132"/>
  <c r="K32" i="132"/>
  <c r="L26" i="132"/>
  <c r="G26" i="132"/>
  <c r="L24" i="132"/>
  <c r="G24" i="132"/>
  <c r="L22" i="132"/>
  <c r="N22" i="132" s="1"/>
  <c r="G22" i="132"/>
  <c r="O18" i="132"/>
  <c r="N18" i="132"/>
  <c r="N32" i="132" l="1"/>
  <c r="N33" i="132" s="1"/>
  <c r="N34" i="132" s="1"/>
  <c r="N35" i="132" s="1"/>
  <c r="N36" i="132" s="1"/>
  <c r="N37" i="132" s="1"/>
  <c r="N38" i="132" s="1"/>
  <c r="N39" i="132" s="1"/>
  <c r="N30" i="132" s="1"/>
  <c r="N22" i="134"/>
  <c r="O22" i="134" s="1"/>
  <c r="N32" i="133"/>
  <c r="N33" i="133" s="1"/>
  <c r="N34" i="133" s="1"/>
  <c r="N35" i="133" s="1"/>
  <c r="N36" i="133" s="1"/>
  <c r="N37" i="133" s="1"/>
  <c r="N38" i="133" s="1"/>
  <c r="N39" i="133" s="1"/>
  <c r="N30" i="133" s="1"/>
  <c r="N22" i="133"/>
  <c r="O32" i="133" s="1"/>
  <c r="O33" i="133" s="1"/>
  <c r="O34" i="133" s="1"/>
  <c r="O35" i="133" s="1"/>
  <c r="O36" i="133" s="1"/>
  <c r="O37" i="133" s="1"/>
  <c r="O38" i="133" s="1"/>
  <c r="O39" i="133" s="1"/>
  <c r="O30" i="133" s="1"/>
  <c r="O22" i="132"/>
  <c r="O20" i="132" s="1"/>
  <c r="O32" i="132"/>
  <c r="O33" i="132" s="1"/>
  <c r="O34" i="132" s="1"/>
  <c r="O35" i="132" s="1"/>
  <c r="O36" i="132" s="1"/>
  <c r="O37" i="132" s="1"/>
  <c r="O38" i="132" s="1"/>
  <c r="O39" i="132" s="1"/>
  <c r="O30" i="132" s="1"/>
  <c r="N31" i="132" s="1"/>
  <c r="J59" i="132" s="1"/>
  <c r="O18" i="134"/>
  <c r="O22" i="133" l="1"/>
  <c r="O20" i="133" s="1"/>
  <c r="O32" i="134"/>
  <c r="O33" i="134" s="1"/>
  <c r="O34" i="134" s="1"/>
  <c r="O35" i="134" s="1"/>
  <c r="O36" i="134" s="1"/>
  <c r="O37" i="134" s="1"/>
  <c r="O38" i="134" s="1"/>
  <c r="O39" i="134" s="1"/>
  <c r="O30" i="134" s="1"/>
  <c r="N31" i="134" s="1"/>
  <c r="J59" i="134" s="1"/>
  <c r="N31" i="133"/>
  <c r="J59" i="133" s="1"/>
  <c r="O20" i="134"/>
  <c r="G67" i="132"/>
  <c r="I65" i="132"/>
  <c r="F64" i="132"/>
  <c r="I68" i="132"/>
  <c r="F67" i="132"/>
  <c r="H65" i="132"/>
  <c r="E64" i="132"/>
  <c r="H66" i="132"/>
  <c r="E68" i="132"/>
  <c r="H64" i="132"/>
  <c r="H68" i="132"/>
  <c r="E67" i="132"/>
  <c r="G65" i="132"/>
  <c r="G68" i="132"/>
  <c r="I66" i="132"/>
  <c r="F65" i="132"/>
  <c r="E65" i="132"/>
  <c r="I67" i="132"/>
  <c r="E66" i="132"/>
  <c r="E59" i="132"/>
  <c r="G66" i="132"/>
  <c r="F66" i="132"/>
  <c r="H67" i="132"/>
  <c r="G64" i="132"/>
  <c r="F68" i="132"/>
  <c r="I64" i="132"/>
  <c r="I68" i="133" l="1"/>
  <c r="G65" i="134"/>
  <c r="F68" i="133"/>
  <c r="G66" i="134"/>
  <c r="E59" i="134"/>
  <c r="E59" i="133"/>
  <c r="F65" i="134"/>
  <c r="G66" i="133"/>
  <c r="H67" i="133"/>
  <c r="I65" i="134"/>
  <c r="F64" i="134"/>
  <c r="I66" i="134"/>
  <c r="F67" i="134"/>
  <c r="E68" i="133"/>
  <c r="I66" i="133"/>
  <c r="E64" i="133"/>
  <c r="I67" i="134"/>
  <c r="H67" i="134"/>
  <c r="H68" i="133"/>
  <c r="E64" i="134"/>
  <c r="I64" i="133"/>
  <c r="I65" i="133"/>
  <c r="F65" i="133"/>
  <c r="E66" i="134"/>
  <c r="E65" i="134"/>
  <c r="G68" i="134"/>
  <c r="I68" i="134"/>
  <c r="E66" i="133"/>
  <c r="G68" i="133"/>
  <c r="H65" i="133"/>
  <c r="E68" i="134"/>
  <c r="H65" i="134"/>
  <c r="H64" i="134"/>
  <c r="H66" i="134"/>
  <c r="G64" i="134"/>
  <c r="G67" i="133"/>
  <c r="E65" i="133"/>
  <c r="F64" i="133"/>
  <c r="F67" i="133"/>
  <c r="F66" i="134"/>
  <c r="F68" i="134"/>
  <c r="H64" i="133"/>
  <c r="H66" i="133"/>
  <c r="G65" i="133"/>
  <c r="G67" i="134"/>
  <c r="E67" i="133"/>
  <c r="E67" i="134"/>
  <c r="G64" i="133"/>
  <c r="H68" i="134"/>
  <c r="F66" i="133"/>
  <c r="I64" i="134"/>
  <c r="I67" i="133"/>
  <c r="X53" i="119" l="1"/>
  <c r="W53" i="119"/>
  <c r="V53" i="119"/>
  <c r="U53" i="119"/>
  <c r="T53" i="119"/>
  <c r="S53" i="119"/>
  <c r="M53" i="119" s="1"/>
  <c r="R53" i="119"/>
  <c r="O47" i="119"/>
  <c r="B48" i="119" s="1"/>
  <c r="Q48" i="119" s="1"/>
  <c r="R23" i="119"/>
  <c r="X58" i="118"/>
  <c r="W58" i="118"/>
  <c r="V58" i="118"/>
  <c r="U58" i="118"/>
  <c r="T58" i="118"/>
  <c r="S58" i="118"/>
  <c r="R58" i="118"/>
  <c r="M58" i="118" s="1"/>
  <c r="X57" i="118"/>
  <c r="W57" i="118"/>
  <c r="V57" i="118"/>
  <c r="U57" i="118"/>
  <c r="M57" i="118" s="1"/>
  <c r="T57" i="118"/>
  <c r="S57" i="118"/>
  <c r="R57" i="118"/>
  <c r="X56" i="118"/>
  <c r="W56" i="118"/>
  <c r="V56" i="118"/>
  <c r="U56" i="118"/>
  <c r="T56" i="118"/>
  <c r="S56" i="118"/>
  <c r="R56" i="118"/>
  <c r="M56" i="118" s="1"/>
  <c r="X55" i="118"/>
  <c r="W55" i="118"/>
  <c r="V55" i="118"/>
  <c r="U55" i="118"/>
  <c r="T55" i="118"/>
  <c r="S55" i="118"/>
  <c r="M55" i="118" s="1"/>
  <c r="R55" i="118"/>
  <c r="X54" i="118"/>
  <c r="W54" i="118"/>
  <c r="V54" i="118"/>
  <c r="U54" i="118"/>
  <c r="T54" i="118"/>
  <c r="S54" i="118"/>
  <c r="R54" i="118"/>
  <c r="M54" i="118"/>
  <c r="Q54" i="118" s="1"/>
  <c r="P54" i="118" s="1"/>
  <c r="X53" i="118"/>
  <c r="W53" i="118"/>
  <c r="V53" i="118"/>
  <c r="U53" i="118"/>
  <c r="T53" i="118"/>
  <c r="S53" i="118"/>
  <c r="R53" i="118"/>
  <c r="M53" i="118" s="1"/>
  <c r="O47" i="118"/>
  <c r="B48" i="118" s="1"/>
  <c r="Q48" i="118" s="1"/>
  <c r="R23" i="118"/>
  <c r="Q23" i="118" s="1"/>
  <c r="X53" i="117"/>
  <c r="W53" i="117"/>
  <c r="V53" i="117"/>
  <c r="U53" i="117"/>
  <c r="T53" i="117"/>
  <c r="S53" i="117"/>
  <c r="R53" i="117"/>
  <c r="M53" i="117" s="1"/>
  <c r="O47" i="117"/>
  <c r="B48" i="117" s="1"/>
  <c r="Q48" i="117" s="1"/>
  <c r="R23" i="117"/>
  <c r="Q23" i="117" l="1"/>
  <c r="F72" i="118"/>
  <c r="N56" i="118"/>
  <c r="Q56" i="118"/>
  <c r="P56" i="118" s="1"/>
  <c r="N53" i="118"/>
  <c r="Q53" i="118" s="1"/>
  <c r="Q57" i="118"/>
  <c r="P57" i="118" s="1"/>
  <c r="N57" i="118"/>
  <c r="N53" i="117"/>
  <c r="Q53" i="117" s="1"/>
  <c r="Q55" i="118"/>
  <c r="P55" i="118" s="1"/>
  <c r="N55" i="118"/>
  <c r="F67" i="117"/>
  <c r="Q53" i="119"/>
  <c r="N53" i="119"/>
  <c r="Q23" i="119"/>
  <c r="Q58" i="118"/>
  <c r="P58" i="118" s="1"/>
  <c r="N58" i="118"/>
  <c r="N54" i="118"/>
  <c r="Q52" i="117" l="1"/>
  <c r="G55" i="117" s="1"/>
  <c r="R52" i="117" s="1"/>
  <c r="R50" i="117" s="1"/>
  <c r="S52" i="117" s="1"/>
  <c r="P53" i="117"/>
  <c r="P53" i="118"/>
  <c r="Q52" i="118"/>
  <c r="G60" i="118" s="1"/>
  <c r="R52" i="118" s="1"/>
  <c r="R50" i="118" s="1"/>
  <c r="S52" i="118" s="1"/>
  <c r="Q52" i="119"/>
  <c r="G55" i="119" s="1"/>
  <c r="R52" i="119" s="1"/>
  <c r="R50" i="119" s="1"/>
  <c r="S52" i="119" s="1"/>
  <c r="L65" i="119" s="1"/>
  <c r="P53" i="119"/>
  <c r="F65" i="119"/>
  <c r="H71" i="119" l="1"/>
  <c r="J72" i="119"/>
  <c r="H73" i="119"/>
  <c r="J71" i="119"/>
  <c r="H70" i="119"/>
  <c r="I74" i="119"/>
  <c r="J74" i="119"/>
  <c r="J73" i="119"/>
  <c r="I72" i="119"/>
  <c r="I71" i="119"/>
  <c r="I70" i="119"/>
  <c r="H74" i="119"/>
  <c r="J70" i="119"/>
  <c r="I73" i="119"/>
  <c r="H72" i="119"/>
  <c r="L67" i="117"/>
  <c r="J72" i="117"/>
  <c r="H75" i="117"/>
  <c r="I76" i="117"/>
  <c r="J74" i="117"/>
  <c r="J75" i="117"/>
  <c r="I72" i="117"/>
  <c r="J73" i="117"/>
  <c r="H72" i="117"/>
  <c r="H76" i="117"/>
  <c r="I73" i="117"/>
  <c r="J76" i="117"/>
  <c r="I75" i="117"/>
  <c r="H74" i="117"/>
  <c r="I74" i="117"/>
  <c r="H73" i="117"/>
  <c r="L72" i="118"/>
  <c r="I78" i="118"/>
  <c r="H77" i="118"/>
  <c r="J80" i="118"/>
  <c r="I80" i="118"/>
  <c r="H79" i="118"/>
  <c r="H78" i="118"/>
  <c r="I79" i="118"/>
  <c r="J77" i="118"/>
  <c r="J81" i="118"/>
  <c r="I81" i="118"/>
  <c r="I77" i="118"/>
  <c r="J78" i="118"/>
  <c r="J79" i="118"/>
  <c r="H80" i="118"/>
  <c r="H81" i="118"/>
  <c r="M39" i="93" l="1"/>
  <c r="K39" i="93" s="1"/>
  <c r="L39" i="93"/>
  <c r="M38" i="93"/>
  <c r="L38" i="93"/>
  <c r="K38" i="93"/>
  <c r="M37" i="93"/>
  <c r="L37" i="93"/>
  <c r="K37" i="93"/>
  <c r="M36" i="93"/>
  <c r="L36" i="93"/>
  <c r="K36" i="93" s="1"/>
  <c r="M35" i="93"/>
  <c r="L35" i="93"/>
  <c r="K35" i="93"/>
  <c r="M34" i="93"/>
  <c r="L34" i="93"/>
  <c r="K34" i="93" s="1"/>
  <c r="M33" i="93"/>
  <c r="L33" i="93"/>
  <c r="K33" i="93" s="1"/>
  <c r="M32" i="93"/>
  <c r="L32" i="93"/>
  <c r="K32" i="93" s="1"/>
  <c r="L26" i="93"/>
  <c r="G26" i="93"/>
  <c r="L24" i="93"/>
  <c r="G24" i="93"/>
  <c r="L22" i="93"/>
  <c r="N22" i="93" s="1"/>
  <c r="G22" i="93"/>
  <c r="N18" i="93"/>
  <c r="O18" i="93" s="1"/>
  <c r="N32" i="93" l="1"/>
  <c r="N33" i="93" s="1"/>
  <c r="N34" i="93" s="1"/>
  <c r="N35" i="93" s="1"/>
  <c r="N36" i="93" s="1"/>
  <c r="N37" i="93" s="1"/>
  <c r="N38" i="93" s="1"/>
  <c r="N39" i="93" s="1"/>
  <c r="N30" i="93" s="1"/>
  <c r="N31" i="93" s="1"/>
  <c r="J51" i="93" s="1"/>
  <c r="O22" i="93"/>
  <c r="O20" i="93" s="1"/>
  <c r="O32" i="93"/>
  <c r="O33" i="93" s="1"/>
  <c r="O34" i="93" s="1"/>
  <c r="O35" i="93" s="1"/>
  <c r="O36" i="93" s="1"/>
  <c r="O37" i="93" s="1"/>
  <c r="O38" i="93" s="1"/>
  <c r="O39" i="93" s="1"/>
  <c r="O30" i="93" s="1"/>
  <c r="G60" i="93" l="1"/>
  <c r="I58" i="93"/>
  <c r="F57" i="93"/>
  <c r="E51" i="93"/>
  <c r="F60" i="93"/>
  <c r="I56" i="93"/>
  <c r="E57" i="93"/>
  <c r="E60" i="93"/>
  <c r="I59" i="93"/>
  <c r="F58" i="93"/>
  <c r="H56" i="93"/>
  <c r="H59" i="93"/>
  <c r="E58" i="93"/>
  <c r="G56" i="93"/>
  <c r="H58" i="93"/>
  <c r="G59" i="93"/>
  <c r="I57" i="93"/>
  <c r="F56" i="93"/>
  <c r="I60" i="93"/>
  <c r="F59" i="93"/>
  <c r="H57" i="93"/>
  <c r="E56" i="93"/>
  <c r="E59" i="93"/>
  <c r="H60" i="93"/>
  <c r="G57" i="93"/>
  <c r="G58" i="93"/>
  <c r="M39" i="92" l="1"/>
  <c r="L39" i="92"/>
  <c r="K39" i="92"/>
  <c r="M38" i="92"/>
  <c r="L38" i="92"/>
  <c r="K38" i="92"/>
  <c r="M37" i="92"/>
  <c r="L37" i="92"/>
  <c r="K37" i="92" s="1"/>
  <c r="M36" i="92"/>
  <c r="L36" i="92"/>
  <c r="K36" i="92"/>
  <c r="M35" i="92"/>
  <c r="K35" i="92" s="1"/>
  <c r="L35" i="92"/>
  <c r="M34" i="92"/>
  <c r="L34" i="92"/>
  <c r="K34" i="92" s="1"/>
  <c r="M33" i="92"/>
  <c r="L33" i="92"/>
  <c r="K33" i="92" s="1"/>
  <c r="M32" i="92"/>
  <c r="L32" i="92"/>
  <c r="K32" i="92" s="1"/>
  <c r="L26" i="92"/>
  <c r="G26" i="92"/>
  <c r="L24" i="92"/>
  <c r="G24" i="92"/>
  <c r="L22" i="92"/>
  <c r="G22" i="92"/>
  <c r="N18" i="92"/>
  <c r="O18" i="92" s="1"/>
  <c r="N22" i="92" l="1"/>
  <c r="N32" i="92"/>
  <c r="N33" i="92" s="1"/>
  <c r="N34" i="92" s="1"/>
  <c r="N35" i="92" s="1"/>
  <c r="N36" i="92" s="1"/>
  <c r="N37" i="92" s="1"/>
  <c r="N38" i="92" s="1"/>
  <c r="N39" i="92" s="1"/>
  <c r="N30" i="92" s="1"/>
  <c r="O22" i="92"/>
  <c r="O20" i="92" s="1"/>
  <c r="O32" i="92"/>
  <c r="O33" i="92" s="1"/>
  <c r="O34" i="92" s="1"/>
  <c r="O35" i="92" s="1"/>
  <c r="O36" i="92" s="1"/>
  <c r="O37" i="92" s="1"/>
  <c r="O38" i="92" s="1"/>
  <c r="O39" i="92" s="1"/>
  <c r="O30" i="92" s="1"/>
  <c r="N31" i="92" l="1"/>
  <c r="J59" i="92" s="1"/>
  <c r="G67" i="92"/>
  <c r="E59" i="92"/>
  <c r="I65" i="92"/>
  <c r="H67" i="92"/>
  <c r="H64" i="92" l="1"/>
  <c r="E65" i="92"/>
  <c r="G65" i="92"/>
  <c r="F66" i="92"/>
  <c r="H66" i="92"/>
  <c r="E67" i="92"/>
  <c r="I67" i="92"/>
  <c r="F68" i="92"/>
  <c r="H68" i="92"/>
  <c r="E64" i="92"/>
  <c r="I64" i="92"/>
  <c r="F65" i="92"/>
  <c r="H65" i="92"/>
  <c r="F64" i="92"/>
  <c r="G64" i="92"/>
  <c r="G66" i="92"/>
  <c r="I66" i="92"/>
  <c r="F67" i="92"/>
  <c r="E66" i="92"/>
  <c r="E68" i="92"/>
  <c r="G68" i="92"/>
  <c r="I68" i="92"/>
  <c r="M39" i="78" l="1"/>
  <c r="K39" i="78" s="1"/>
  <c r="L39" i="78"/>
  <c r="M38" i="78"/>
  <c r="L38" i="78"/>
  <c r="K38" i="78" s="1"/>
  <c r="M37" i="78"/>
  <c r="K37" i="78" s="1"/>
  <c r="L37" i="78"/>
  <c r="M36" i="78"/>
  <c r="L36" i="78"/>
  <c r="K36" i="78" s="1"/>
  <c r="M35" i="78"/>
  <c r="L35" i="78"/>
  <c r="K35" i="78"/>
  <c r="M34" i="78"/>
  <c r="L34" i="78"/>
  <c r="K34" i="78" s="1"/>
  <c r="M33" i="78"/>
  <c r="L33" i="78"/>
  <c r="K33" i="78"/>
  <c r="M32" i="78"/>
  <c r="L32" i="78"/>
  <c r="K32" i="78" s="1"/>
  <c r="L26" i="78"/>
  <c r="G26" i="78"/>
  <c r="L24" i="78"/>
  <c r="G24" i="78"/>
  <c r="L22" i="78"/>
  <c r="G22" i="78"/>
  <c r="N18" i="78"/>
  <c r="O18" i="78" s="1"/>
  <c r="N22" i="78" l="1"/>
  <c r="O22" i="78" s="1"/>
  <c r="O20" i="78" s="1"/>
  <c r="N32" i="78"/>
  <c r="N33" i="78" s="1"/>
  <c r="N34" i="78" s="1"/>
  <c r="N35" i="78" s="1"/>
  <c r="N36" i="78" s="1"/>
  <c r="N37" i="78" s="1"/>
  <c r="N38" i="78" s="1"/>
  <c r="N39" i="78" s="1"/>
  <c r="N30" i="78" s="1"/>
  <c r="O32" i="78" l="1"/>
  <c r="O33" i="78" s="1"/>
  <c r="O34" i="78" s="1"/>
  <c r="O35" i="78" s="1"/>
  <c r="O36" i="78" s="1"/>
  <c r="O37" i="78" s="1"/>
  <c r="O38" i="78" s="1"/>
  <c r="O39" i="78" s="1"/>
  <c r="O30" i="78" s="1"/>
  <c r="N31" i="78" s="1"/>
  <c r="J59" i="78" s="1"/>
  <c r="E59" i="78"/>
  <c r="G67" i="78" l="1"/>
  <c r="I65" i="78"/>
  <c r="I66" i="78"/>
  <c r="G68" i="78"/>
  <c r="E68" i="78"/>
  <c r="I68" i="78"/>
  <c r="H64" i="78"/>
  <c r="G65" i="78"/>
  <c r="H65" i="78"/>
  <c r="G64" i="78"/>
  <c r="E65" i="78"/>
  <c r="E66" i="78"/>
  <c r="H66" i="78"/>
  <c r="E67" i="78"/>
  <c r="H67" i="78"/>
  <c r="F68" i="78"/>
  <c r="H68" i="78"/>
  <c r="F66" i="78"/>
  <c r="I67" i="78"/>
  <c r="E64" i="78"/>
  <c r="I64" i="78"/>
  <c r="F64" i="78"/>
  <c r="G66" i="78"/>
  <c r="F65" i="78"/>
  <c r="F67" i="78"/>
</calcChain>
</file>

<file path=xl/sharedStrings.xml><?xml version="1.0" encoding="utf-8"?>
<sst xmlns="http://schemas.openxmlformats.org/spreadsheetml/2006/main" count="2128" uniqueCount="472">
  <si>
    <t>IDENTIFICACIÓN DE RIESGO</t>
  </si>
  <si>
    <t>PROCESO</t>
  </si>
  <si>
    <t>Relación con el Ciudadano</t>
  </si>
  <si>
    <t>CÓDIGO RIESGO:</t>
  </si>
  <si>
    <t>RC1+</t>
  </si>
  <si>
    <t>DESCRIPCIÓN DEL RIESGO</t>
  </si>
  <si>
    <t>Posibilidad de uso indebido de la información reservada y clasificada, incumpliendo con lo establecido en los instrumentos de gestión de información pública, para beneficio propio o de terceros.</t>
  </si>
  <si>
    <t>PUNTO DE RIESGO</t>
  </si>
  <si>
    <t>REVISAR PUNTO DE RIESGO - INDICADOR</t>
  </si>
  <si>
    <t>APLICA EN:</t>
  </si>
  <si>
    <t>Dirección General</t>
  </si>
  <si>
    <t>X</t>
  </si>
  <si>
    <t>Regional</t>
  </si>
  <si>
    <t xml:space="preserve">Centro Zonal </t>
  </si>
  <si>
    <t>TIPO DE RIESGO:</t>
  </si>
  <si>
    <t>Reputacional</t>
  </si>
  <si>
    <t>ANÁLISIS DE RIESGO</t>
  </si>
  <si>
    <t>PROBABILIDAD</t>
  </si>
  <si>
    <t>Media 60%</t>
  </si>
  <si>
    <t>IMPACTO</t>
  </si>
  <si>
    <t>Afectación Economica</t>
  </si>
  <si>
    <t>N/A</t>
  </si>
  <si>
    <t xml:space="preserve">Reputacional </t>
  </si>
  <si>
    <t>Moderado 60%</t>
  </si>
  <si>
    <t>Cumplimiento Objetivos Proceso</t>
  </si>
  <si>
    <t>CONTROLES</t>
  </si>
  <si>
    <t>Descripción Control</t>
  </si>
  <si>
    <t>Atributos de Eficiencia</t>
  </si>
  <si>
    <t>Atributos Informativos</t>
  </si>
  <si>
    <t xml:space="preserve">Calificación Control </t>
  </si>
  <si>
    <t>Tipo</t>
  </si>
  <si>
    <t>Naturaleza</t>
  </si>
  <si>
    <t xml:space="preserve">Documentación </t>
  </si>
  <si>
    <t>Frecuencia</t>
  </si>
  <si>
    <t>Evidencia</t>
  </si>
  <si>
    <r>
      <t xml:space="preserve">El profesional Especializado del Grupo Calidad realiza seguimiento mensual </t>
    </r>
    <r>
      <rPr>
        <b/>
        <sz val="11"/>
        <color theme="1"/>
        <rFont val="Calibri"/>
        <family val="2"/>
        <scheme val="minor"/>
      </rPr>
      <t>(mes vencido)</t>
    </r>
    <r>
      <rPr>
        <sz val="11"/>
        <color theme="1"/>
        <rFont val="Calibri"/>
        <family val="2"/>
        <scheme val="minor"/>
      </rPr>
      <t xml:space="preserve"> a las denuncias de presuntos actos de corrupción asociados al uso indebido de la información reservada y clasificada, con el fin de minimizar el uso indebido de la información, dejando como evidencia correos electrónicos. Cuando se reporta por parte del equipo de centro de contacto denuncias por uso indebido de la información , se solicita a la Oficina Asesora Jurídica la gestión realizada con la denuncia. </t>
    </r>
  </si>
  <si>
    <t>Preventivo</t>
  </si>
  <si>
    <t>Manual</t>
  </si>
  <si>
    <t>Documentado</t>
  </si>
  <si>
    <t>Aleatoria</t>
  </si>
  <si>
    <t>Con Registro</t>
  </si>
  <si>
    <r>
      <t xml:space="preserve">El profesional Especializado del Grupo Calidad realiza seguimiento mensual </t>
    </r>
    <r>
      <rPr>
        <b/>
        <sz val="11"/>
        <color theme="1"/>
        <rFont val="Calibri"/>
        <family val="2"/>
        <scheme val="minor"/>
      </rPr>
      <t>(mes vencido)</t>
    </r>
    <r>
      <rPr>
        <sz val="11"/>
        <color theme="1"/>
        <rFont val="Calibri"/>
        <family val="2"/>
        <scheme val="minor"/>
      </rPr>
      <t xml:space="preserve"> a peticiones negadas por solicitud de información clasificada o reservada de la entidad, con el objetivo de identificar el número de solicitudes  de información clasificada o reservada y éstas deben publicarse en el Informe de PQRS y solicitudes de acceso a la información. Cuando se identifican solicitudes negadas se socializan con el equipo de centro de contacto para mitigar el riesgos de fuga de información.</t>
    </r>
  </si>
  <si>
    <t>PLAN DE TRATAMIENTO</t>
  </si>
  <si>
    <t>Nivel</t>
  </si>
  <si>
    <t>Descripción de la Actividad</t>
  </si>
  <si>
    <t>Fecha Inicio</t>
  </si>
  <si>
    <t>Fecha Fin</t>
  </si>
  <si>
    <t>Responsable</t>
  </si>
  <si>
    <t>Nacional</t>
  </si>
  <si>
    <t>Socializar semestralmente los instrumentos de gestión de la información pública, especialmente el índice de información clasificada y reservada, adicionalmente se presentan los resultados del monitoreo a la gestión de denuncias con los agentes del centro de contacto.  (Junio - Diciembre)</t>
  </si>
  <si>
    <t>Profesional Especializado del Grupo Calidad</t>
  </si>
  <si>
    <t>Presentación y Listado de Asistencia</t>
  </si>
  <si>
    <t>Socializar semestralmente los instrumentos de gestión de la información pública, especialmente el índice de información clasificada y reservada, adicionalmente se presentan los resultados del monitoreo a la gestión de denuncias con los responsables de servicios y atención regionales.  (Junio - Diciembre)</t>
  </si>
  <si>
    <t>MAPA DE CALOR</t>
  </si>
  <si>
    <t>Calificación riesgo 
inherente</t>
  </si>
  <si>
    <t>Calificación riesgo Residual</t>
  </si>
  <si>
    <t>Leve</t>
  </si>
  <si>
    <t>Menor</t>
  </si>
  <si>
    <t>Moderado</t>
  </si>
  <si>
    <t xml:space="preserve">Mayor </t>
  </si>
  <si>
    <t>Catastrófico</t>
  </si>
  <si>
    <t>Muy Alta</t>
  </si>
  <si>
    <t>Extremo</t>
  </si>
  <si>
    <t>Alta</t>
  </si>
  <si>
    <t>Alto</t>
  </si>
  <si>
    <t>Media</t>
  </si>
  <si>
    <t>Baja</t>
  </si>
  <si>
    <t>Bajo</t>
  </si>
  <si>
    <t>Muy Baja</t>
  </si>
  <si>
    <t>Adquisición de Bienes y Servicios</t>
  </si>
  <si>
    <t>AB2+</t>
  </si>
  <si>
    <t>Direccionamiento indebido de la gestión contractual favoreciendo intereses privados o particulares.</t>
  </si>
  <si>
    <t xml:space="preserve">Elaboración estudios de sector y costos, estudios previos - Evaluación y adjudicación del contrato - informes de ejecución presentados por los contratistas - Informes de supervisión - Liquidación del contrato o convenio - Tráfico de influencias - Inadecuado ejercicio de la supervisión de contratos o convenios - Acceso, divulgación de información previlegiada. </t>
  </si>
  <si>
    <t>Muy Alta 100%</t>
  </si>
  <si>
    <t>Mayor 80%</t>
  </si>
  <si>
    <t>Los miembros del Comité de Contratación revisan y conceptúan la contratación directa y estudios previos de procesos de selección que celebre la Dirección General, dejando como evidencia las actas del comité.  En caso de identificar novedades, se remiten por correo electrónico al área técnica o Dependencia solicitante para su subsanación. (SDG)</t>
  </si>
  <si>
    <t>Continua</t>
  </si>
  <si>
    <t>Los miembros del Comité de Contratación revisan y conceptúan mensualmente la contratación directa y estudios previos de procesos de selección que celebren las Direcciones Regionales, a través de los Comité de Contratación, dejando como evidencia las actas del comité. En caso de identificar novedades, se remiten por correo electrónico al área técnica o Dependencia solicitante  para su subsanación. (REG)</t>
  </si>
  <si>
    <t>Los abogados de la Dirección de Contratación verifican mensualmente los requisitos para la suscripción, modificación y liquidación del contrato o convenio, a través del control de legalidad en cumplimiento a los puntos de control establecidos en cada uno de los procedimientos, dejando como evidencia las listas de chequeo establecidas para cada proceso. En caso de identificar novedades, se remiten por correo electrónico al área técnica o Dependencia solicitante para su subsanación o el registro en las plataformas habilitadas para desarrollar esta actividad aportando como evidencia, el reporte o el pantallazo de la plataforma. (SDG)</t>
  </si>
  <si>
    <t>El Profesional de Gestión Contractual de la regional verifica mensualmente los requisitos para la suscripción, modificación y liquidación del contrato o convenio, a través del control de legalidad en cumplimiento a los puntos de control establecidos en cada uno de los procedimientos, dejando como evidencia los correos electrónicos. En caso de identificar novedades, se remiten por correo electrónico al área técnica o Dependencia solicitante  para su subsanación o el registro en las plataformas habilitadas para desarrollar esta actividad aportando como evidencia, el reporte o el pantallazo de la plataforma (REG)</t>
  </si>
  <si>
    <t>Los supervisores de los contratos y convenios suscritos desde la SDG en caso de evidenciarse incumplimiento de algún tipo, el supervisor y/o interventor informará a la Dirección de Contratación, para que se inicien de manera inmediata las acciones legales correspondientes para adelantar el debido proceso administrativo sancionatorio contractual (SDG). Trimestral.</t>
  </si>
  <si>
    <t>Los supervisores de los contratos y convenios suscritos desde la regional en caso de evidenciarse incumplimiento de algún tipo, el supervisor y/o interventor informará al Grupo Juridico de la Regional o quien haga sus veces, para que se inicien de manera inmediata las acciones legales correspondientes para adelantar el debido proceso administrativo sancionatorio contractual. (REG). Trimestral.</t>
  </si>
  <si>
    <t>Realizar capacitaciones en las etapas precontractual, contractual y poscontractual dirigida a los Colaboradores de la Sede de la Dirección General -S.D.G.-  y  Direcciones Regionales.  (cuatrimestral)</t>
  </si>
  <si>
    <t>Líderes grupos precontractual, contractual y poscontractual</t>
  </si>
  <si>
    <t>Soportes de la capacitación</t>
  </si>
  <si>
    <t>Realizar replica de las capacitaciones realizadas por la Dirección de Contratación - DCO desde la coordinación del grupo jurídico o quien haga sus veces en las etapas precontractual, contractual y poscontractual al interior de los grupos regionales y centros zonales. (Cuatrimestral)</t>
  </si>
  <si>
    <t xml:space="preserve">Coordinador grupo jurídico o quien haga sus veces en cada regional </t>
  </si>
  <si>
    <t>Presentación y listados de asistencia de la capacitación realizada por la regional.</t>
  </si>
  <si>
    <t>Emitir recomendaciones o memorandos orientadores a las dependencias de la Sede de la Dirección General y direcciones regionales, especialmente para el caso de contratos de aporte, convenios de asociación, convenio interadministrativo, contrato de prestación de servicios, sobre las situaciones que pueden conllevar a la configuración del tipo penal. Contratos sin requisitos legales y la configuración de actos de corrupción (Apropiación de bienes materiales, recursos económicos del instituto, Servidor público que obliga a otro a darle dinero, no realizar un acta propio de sus funciones, Participación en Política)  (Semestral)</t>
  </si>
  <si>
    <t>Líder grupo contractual</t>
  </si>
  <si>
    <t>Correo electrónico incluyendo el memorando con las recomendaciones</t>
  </si>
  <si>
    <t>Divulgar al nivel de Centro Zonal, desde las coordinaciones Juridicas o quien haga sus veces a nivel regional, las recomendaciones o memorandos orienetadores remitidos por la dirección de contratación respecto a situaciones que pueden conllevar a la configuración del tipo penal. Contratos sin requisitos legales y la configuración de actos de corrupción (Apropiación de bienes materiales, recursos económicos del instituto, Servidor público que obliga a otro a darle dinero, no realizar un acta propio de sus funciones, Participación en Política)  (Semestral)</t>
  </si>
  <si>
    <t>Correo electrónico  incluyendo el memorando con las recomendaciones</t>
  </si>
  <si>
    <t>Remitir recomendaciones o documentos orientadores a SDG y REG sobre la publicación de los informes de supervisión y documentos soporte de ejecución en SECOP II.  (semestral)</t>
  </si>
  <si>
    <t>Líder grupo transversal</t>
  </si>
  <si>
    <t>Correo electrónico</t>
  </si>
  <si>
    <t>Divulgar las recomendaciones o memorandos orientadores recibidos desde la DCO sobre la publicación de los informes de supervisión y documentos soporte de ejecución en SECOP II, desde la coordinación del grupo jurídico o quien haga sus veces, al interior de los grupos regionales y centros zonales.  (semestral)</t>
  </si>
  <si>
    <t>Coordinador grupo jurídico o quien haga sus veces en cada regional</t>
  </si>
  <si>
    <t>Remitir recomendaciones o documentos orientadores a SDG y REG frente a las debilidades identificadas en la presentación de informes de supervisión.  (semestral) derivadas de los informes del proceso de evaluación independiente y entes de control. Semestral</t>
  </si>
  <si>
    <t>Divulgar las recomendaciones o documento orientadores recibidas desde la DCO frente a las debilidades identificadas en la presentación de informes de supervisión, desde la coordinación del grupo jurídico o quien haga sus veces, al interior de los grupos regionales y centros zonales.  (semestral)</t>
  </si>
  <si>
    <t>Emitir memorando a traves del cual se dan lineamientos frente a buenas prácticas durante la gestión precontractual y contractual del ICBF en el marco de la aplicación de la ley 996 de 2005, dirigido los Directores, Subdirectores y Jefes de Oficina en la S.D.G. y funcionarios encargados o intervinientes en la gestión Contractual. Semestral</t>
  </si>
  <si>
    <t>Directora de Contratación</t>
  </si>
  <si>
    <t>Memorando y correo electrónico</t>
  </si>
  <si>
    <t>Divulgar los lineamientos emitidos por la Dirección de Contratación frente a buenas prácticas durante la gestión precontractual y contractual del ICBF en el marco de la aplicación de la ley 996 de 2005, a los Coordinadores de Grupos Regionales y Centros Zonales. Semestral</t>
  </si>
  <si>
    <t>Generar alertas desde la Dirección de Contratación respecto de los contratistas u operadores que actualmente se encuentran inhabilitados a consecuencia de la declaratoria de incumplimientos, multas y/o Caducidad Administrativa del Contrato por parte del ICBF, impuestas en el marco del Procedimiento Administrativo Sancionatorio Contractual estipulado en el artículo 86 de la Ley 1474 de 2011, dirigido los Directores, Subdirectores y Jefes de Oficina en la S.D.G., Directores Regionales y Coordinadores de Grupos Juridicos.
Reporte Cuatrimestral</t>
  </si>
  <si>
    <t>Divulgar las alertas comunicadas desde la Dirección de Contratación respecto de los contratistas u operadores que actualmente se encuentran inhabilitados a consecuencia de la declaratoria de incumplimientos, multas y/o Caducidad Administrativa del Contrato por parte del ICBF, impuestas en el marco del Procedimiento Administrativo Sancionatorio Contractual estipulado en el artículo 86 de la Ley 1474 de 2011, a los Coordinadores de Grupos Regionales y Centros Zonales. Reporte Cuatrimestral</t>
  </si>
  <si>
    <t>Direccionamiento Estratégico</t>
  </si>
  <si>
    <t>DE2+</t>
  </si>
  <si>
    <t>Posibilidad de afectación de la credibilidad del ICBF por abuso del poder por parte de los directivos de la entidad, en la creación y/o ajuste de los documentos  que orientan la prestación de los servicios en beneficio de un tercero o particular.</t>
  </si>
  <si>
    <t>Revisión de documentación que orienta la prestación de servicios.</t>
  </si>
  <si>
    <t>Muy Baja 20%</t>
  </si>
  <si>
    <t>Menor 40%</t>
  </si>
  <si>
    <t>El profesional designado de la Dirección de Planeación y Control de Gestión consolida el contenido del documento y registra cada vez que se requiera, las  observaciones en el  F2.P14.DE Formato observaciones creación ajuste documentos de diseño y desarrollo, con el fin de garantizar la revisión , retroalimentación de los documentos y el cumplimiento de todos los pasos del procedimiento. Si se presentan observaciones serán validadas por cada subdirector, y serán  remitidas por el Director de Planeación y Control de Gestión al Director Misional. Evidencia: F2.P14.DE</t>
  </si>
  <si>
    <t>La Dirección de Servicios y Atención  publica los documentos cada vez que se requiera  en la Página Web del ICBF para que estos sean consultados y observados por los Ciudadanos . De acuerdo con las observaciones recibidas el equipo de trabajo realiza los ajustes al documento teniendo en cuenta su pertinencia. ( Correo con el reporte de la publicación)</t>
  </si>
  <si>
    <t>Realizar socialización del P14.DE  Procedimiento para el diseño y desarrollo de servicios del ICBF  durante el primer semestre tanto a nivel directivo como técnico.</t>
  </si>
  <si>
    <t>Profesional Subdirección de Mejoramiento Organizacional</t>
  </si>
  <si>
    <t>La Subdirección de Mejoramiento Organizacional publica cuando se requiere  el documento tecnico( Lineamiento o Manual Operativo) posterior al pefeccionamineto de la Resolución correspondiente a la Oficina Asesora Juridica</t>
  </si>
  <si>
    <t>Auxiliar Administrativo Subdirección de Mejoramiento Organizacional</t>
  </si>
  <si>
    <t xml:space="preserve">Correo electronico con solicitud de elaboracion o modificacion </t>
  </si>
  <si>
    <t>Gestión de la Tecnología e Información</t>
  </si>
  <si>
    <t>GTI3+</t>
  </si>
  <si>
    <t>Posibilidad de alteración, eliminación o divulgación no autorizada de información institucional por parte de colaboradores con permisos de acceso, debido a debilidades en los controles de gestión de información y seguridad de datos</t>
  </si>
  <si>
    <t>Cumplimiento</t>
  </si>
  <si>
    <t>Baja 40%</t>
  </si>
  <si>
    <t>El equipo de seguridad de la información de manera semestral realiza cruce de información frente al directorio activo y solicita a los enlaces en las dependencias realizar la verificación e inactivación de los usuarios. Evidencia: Correo Electrónico</t>
  </si>
  <si>
    <t>Los proveedores que prestan el servicio de administración de las bases de datos, aplican el documento "P4.GTI Procedimiento de gestión de cambios de tecnologías de la información" para atender las solicitudes de actualización de las base datos de los sistemas de información realizadas por las áreas usuarias, como propietarias de la información. Solicitudes que son gestionadas a traves del "P6.GTI Procedimiento para desarrollo y mantenimiento de sistemas de información. En caso de no presentarse ejecución de RFC de cambio de data se indicará que no aplica para el periodo reportado. Evidencia: Requerimientos de Cambios Informáticos RFC y/o en caso de no aplicar Correo de No Viabilidad.</t>
  </si>
  <si>
    <t>Los profesionales de la Subdirección de Recusos Tecnológicos realizan de manera mensual auditorías a las bases de datos administradas por el Proveedor y los resultados se presentan en el comité operativo. Evidencia: Informe de gestión del servicio de base de datos</t>
  </si>
  <si>
    <t>Analizar y especificar las funcionalidades necesarias para permitir la actualización de información directamente en el sistema de información que lo requiera.</t>
  </si>
  <si>
    <t>Profesional SSII</t>
  </si>
  <si>
    <t>Historias de Usuario</t>
  </si>
  <si>
    <t>Realizar el desarrollo de las funcionalidades que se analizaron y especificaron.</t>
  </si>
  <si>
    <t>Escenarios de Aceptación</t>
  </si>
  <si>
    <t>Realizar las pruebas y despliegue en producción de las funcionalidades desarrolladas</t>
  </si>
  <si>
    <t>Listado de Features con los cambios efectuados</t>
  </si>
  <si>
    <t>Promoción y Prevención</t>
  </si>
  <si>
    <t>PP2+</t>
  </si>
  <si>
    <t xml:space="preserve">Posibilidad de entrega o uso indebido de Alimento de Alto Valor Nutricional en puntos de entrega, unidades de servicios de los programas, modalidades o servicios del ICBF favoreciendo particulares o terceros. </t>
  </si>
  <si>
    <t>Entrega de alimentos en los servicios y modalidades de las direcciones misionales</t>
  </si>
  <si>
    <t>Leve 20%</t>
  </si>
  <si>
    <r>
      <rPr>
        <b/>
        <sz val="11"/>
        <color theme="1"/>
        <rFont val="Calibri"/>
        <family val="2"/>
        <scheme val="minor"/>
      </rPr>
      <t>DPI</t>
    </r>
    <r>
      <rPr>
        <sz val="11"/>
        <color theme="1"/>
        <rFont val="Calibri"/>
        <family val="2"/>
        <scheme val="minor"/>
      </rPr>
      <t>: El profesional del equipo de la Dirección de Primera Infancia realiza seguimiento semestral a los presuntos incumplimientos relacionados con alertas en la entrega y uso del AAVN reportadas por las Direcciones regionales a traves de la matriz de requerimientos y sancionatorios. Evidencia: Matriz de requerimientos y sancionatorios.</t>
    </r>
  </si>
  <si>
    <r>
      <rPr>
        <b/>
        <sz val="11"/>
        <color theme="1"/>
        <rFont val="Calibri"/>
        <family val="2"/>
        <scheme val="minor"/>
      </rPr>
      <t>DPI</t>
    </r>
    <r>
      <rPr>
        <sz val="11"/>
        <color theme="1"/>
        <rFont val="Calibri"/>
        <family val="2"/>
        <scheme val="minor"/>
      </rPr>
      <t>: El profesional enlace operativo o territorial de la regional revisará las acciones realizadas por el supervisor del contrato sobre los incumplimientos a las obligaciones contractuales relacionadas con AAVN, las cuales se presentan en el Comite Tecnico Regional para su analisis y toma de decisiones. Evidencia: Acta del Comité técnico regional donde se aborde presuntos incumplimientos derivados de la entrega y manejo de AAVN (Semestral de acuerdo al anexo de comités)</t>
    </r>
  </si>
  <si>
    <r>
      <rPr>
        <b/>
        <sz val="11"/>
        <color theme="1"/>
        <rFont val="Calibri"/>
        <family val="2"/>
        <scheme val="minor"/>
      </rPr>
      <t xml:space="preserve">DI / DAJ: </t>
    </r>
    <r>
      <rPr>
        <sz val="11"/>
        <color theme="1"/>
        <rFont val="Calibri"/>
        <family val="2"/>
        <scheme val="minor"/>
      </rPr>
      <t>El profesional enlace  del equipo de implementación en la SDG realiza mensualmente seguimiento al reporte de la entrega de AAVN a las niñas, niños y adolescentes participantes de las diferentes modalidades en las Regionales. Evidencia: Correo electrónico con la matriz consolidada mes vencido. (SDG)</t>
    </r>
  </si>
  <si>
    <r>
      <rPr>
        <b/>
        <sz val="11"/>
        <color theme="1"/>
        <rFont val="Calibri"/>
        <family val="2"/>
        <scheme val="minor"/>
      </rPr>
      <t>DI / DAJ</t>
    </r>
    <r>
      <rPr>
        <sz val="11"/>
        <color theme="1"/>
        <rFont val="Calibri"/>
        <family val="2"/>
        <scheme val="minor"/>
      </rPr>
      <t>: El profesional enlace regional realiza mensualmente el seguimiento al reporte de la entrega de AAVN a las niñas, niños y adolescentes participantes de las diferentes atenciones realizadas por los operadores del servicio. Evidencia: Correo electrónico dirigido a la SDG con acta de reunión (PDF) y formulario forms con cifras de entrega mes vencido.</t>
    </r>
  </si>
  <si>
    <r>
      <rPr>
        <b/>
        <sz val="11"/>
        <color theme="1"/>
        <rFont val="Calibri"/>
        <family val="2"/>
        <scheme val="minor"/>
      </rPr>
      <t>DI / DAJ</t>
    </r>
    <r>
      <rPr>
        <sz val="11"/>
        <color theme="1"/>
        <rFont val="Calibri"/>
        <family val="2"/>
        <scheme val="minor"/>
      </rPr>
      <t>: El profesional enlace del centro zonal realiza mensualmente el seguimiento a la entrega de AAVN a las niñas, niños y adolescentes participantes de las diferentes atenciones reportada por los operadores del servicio. Evidencia: Correo electrónico a la regional con acta de reunión (PDF) mes vencido</t>
    </r>
  </si>
  <si>
    <r>
      <rPr>
        <b/>
        <sz val="11"/>
        <color theme="1"/>
        <rFont val="Calibri"/>
        <family val="2"/>
        <scheme val="minor"/>
      </rPr>
      <t>DN</t>
    </r>
    <r>
      <rPr>
        <sz val="11"/>
        <color theme="1"/>
        <rFont val="Calibri"/>
        <family val="2"/>
        <scheme val="minor"/>
      </rPr>
      <t>: Los Profesionales de la Dirección de Nutrición en la SDG, responsables del Equipo de Alimentos de Alto Valor Nutricional realizan la revisión previa al plan de visitas aprobadas frente al  consolidado  de las evidencias reportadas por parte de la interventoría, a través de la aplicación mensual del anexo 57 en los puntos de entrega primarios. Evidencia: Matriz consolidado de reportes y acta de visitas cargadas en el aplicativo de la interventoría</t>
    </r>
  </si>
  <si>
    <r>
      <rPr>
        <b/>
        <sz val="11"/>
        <color theme="1"/>
        <rFont val="Calibri"/>
        <family val="2"/>
        <scheme val="minor"/>
      </rPr>
      <t>DN</t>
    </r>
    <r>
      <rPr>
        <sz val="11"/>
        <color theme="1"/>
        <rFont val="Calibri"/>
        <family val="2"/>
        <scheme val="minor"/>
      </rPr>
      <t>: Los Profesionales de la Dirección de Nutrición en la SDG, responsables del Equipo de Alimentos de Alto Valor Nutricional realizan mensualmente la consolidación y seguimiento del cierre a  las novedades presentadas producto de la aplicación del anexo 57 por parte de la interventoría a los puntos de entrega primarios en regionales o centros zonales. Evidencia:  matriz de seguimiento a novedades cerradas</t>
    </r>
  </si>
  <si>
    <r>
      <rPr>
        <b/>
        <sz val="11"/>
        <rFont val="Calibri"/>
        <family val="2"/>
        <scheme val="minor"/>
      </rPr>
      <t>DFC</t>
    </r>
    <r>
      <rPr>
        <sz val="11"/>
        <rFont val="Calibri"/>
        <family val="2"/>
        <scheme val="minor"/>
      </rPr>
      <t>: El profesional de la Dirección de Familias y Comunidades en la SDG, con el reporte de los enlaces Técnicós y/o  étnicos y campesinos de las regionales y los reportes a Monitoreo, realiza bimestralmente la consolidación de información sobre la identificación y seguimiento a la entrega de  AAVN a las familias, alertando, en caso de presentarse,  sobre  posibles casos de destinación incorrecta del AAVN, a la población participante en los servicios de la DFYC a través de los instrumentos de seguimiento definidos para los servicios de la modalidad y/o los establecidos por la Dirección de Nutrición. Evidencia: correo electrónico con reporte de seguimiento  a la entrega de AAVN</t>
    </r>
  </si>
  <si>
    <t xml:space="preserve">, </t>
  </si>
  <si>
    <r>
      <rPr>
        <b/>
        <sz val="12"/>
        <rFont val="Calibri"/>
        <family val="2"/>
      </rPr>
      <t>DPI</t>
    </r>
    <r>
      <rPr>
        <sz val="12"/>
        <rFont val="Calibri"/>
        <family val="2"/>
        <charset val="1"/>
      </rPr>
      <t>: Realizar jornadas en el marco del fortalecimiento tecnico sobre la prestación del servicio, a las regionales y centros zonales, de acuerdo con las condiciones de calidad definidas para recepción, almacenamiento, suministro y utilización de AAVN en los servicios de primera infancia. Semestral.</t>
    </r>
  </si>
  <si>
    <t>Profesional Subdirección de Gestión Técnica para la Primera Infancia</t>
  </si>
  <si>
    <t xml:space="preserve">Acta con Listado de asistencia. </t>
  </si>
  <si>
    <r>
      <rPr>
        <b/>
        <sz val="12"/>
        <rFont val="Calibri"/>
        <family val="2"/>
      </rPr>
      <t>DPI</t>
    </r>
    <r>
      <rPr>
        <sz val="12"/>
        <rFont val="Calibri"/>
        <family val="2"/>
        <charset val="1"/>
      </rPr>
      <t>: Realizar mesas de trabajo de articulación entre el enlace de prevención o misional, enlace operativo o territorial, profesional enlace de nutrición frente a las orientaciones técnicas y operativas para la adecuada entrega de los AAVN a los usuarios de las diferentes modalidades de atención de primera infancia. (TRIMESTRAL- Marzo- Junio- Septiembre- Diciembre)</t>
    </r>
  </si>
  <si>
    <t>Profesional Enlace Prevención o Misional</t>
  </si>
  <si>
    <t>Acta de reunión y listado de asistencia</t>
  </si>
  <si>
    <t>Centro Zonal</t>
  </si>
  <si>
    <r>
      <rPr>
        <b/>
        <sz val="12"/>
        <rFont val="Calibri"/>
        <family val="2"/>
      </rPr>
      <t>DPI</t>
    </r>
    <r>
      <rPr>
        <sz val="12"/>
        <rFont val="Calibri"/>
        <family val="2"/>
        <charset val="1"/>
      </rPr>
      <t>: Brindar orientaciones técnicas a los operadores y/o talento humano de la operación directa para la adecuada recepción, almacenamiento, suministro y utilización de los AAVN entregado a las UDS y/o  usuarios. (SEMESTRAL- Junio-Diciembre)</t>
    </r>
  </si>
  <si>
    <t>Profesional delegado por el Coordinador del Centro zonal</t>
  </si>
  <si>
    <t>Correos electrónicos o listados de asistencia</t>
  </si>
  <si>
    <r>
      <t>DI/DAJ:</t>
    </r>
    <r>
      <rPr>
        <sz val="12"/>
        <rFont val="Calibri"/>
        <family val="2"/>
        <charset val="1"/>
      </rPr>
      <t xml:space="preserve"> Desarrollar jornada de socialización con el talento humano de las regionales y centros zonales de las modalidades de las direcciones en temas de anticorrupción donde incluya aspectos relacionados con uso adecuado del AAVN. (ANUAL)</t>
    </r>
  </si>
  <si>
    <t>Profesional Dirección Infancia, Adolescencia y Juventud</t>
  </si>
  <si>
    <t>Presentación y listado de asistencia.</t>
  </si>
  <si>
    <r>
      <t>DI/DAJ</t>
    </r>
    <r>
      <rPr>
        <sz val="12"/>
        <rFont val="Calibri"/>
        <family val="2"/>
        <charset val="1"/>
      </rPr>
      <t>: Realizar fortalecimiento técnico en el uso adecuado del AAVN , dirigido a Regionales con apoyo de la Dirección de Nutrición (ANUAL)</t>
    </r>
  </si>
  <si>
    <r>
      <t>DN:</t>
    </r>
    <r>
      <rPr>
        <sz val="12"/>
        <rFont val="Calibri"/>
        <family val="2"/>
        <charset val="1"/>
      </rPr>
      <t xml:space="preserve"> Realizar fortalecimiento tecnico a los enlaces misionales en la Sede de la Dirección General y a los enlaces de AAVN en la Regionales ICBF sobre la programación y entrega de los AAVN, tendiente a concientizar sobre su adecuado almacenamiento, control y uso.(SEMESTRAL)</t>
    </r>
  </si>
  <si>
    <t>Profesional del Grupo de AAVN</t>
  </si>
  <si>
    <r>
      <t xml:space="preserve">DN: </t>
    </r>
    <r>
      <rPr>
        <sz val="12"/>
        <rFont val="Calibri"/>
        <family val="2"/>
      </rPr>
      <t>Divulgar piezas de comunicación para fortalecer el buen uso del AAVN.</t>
    </r>
  </si>
  <si>
    <t>Pieza de Comunicación</t>
  </si>
  <si>
    <r>
      <t xml:space="preserve">DN: </t>
    </r>
    <r>
      <rPr>
        <sz val="12"/>
        <rFont val="Calibri"/>
        <family val="2"/>
        <charset val="1"/>
      </rPr>
      <t>Realizar en apoyo con los centros zonales el fortalecimiento tecnico a los responsables de los puntos de entrega de AAVN sobre la programación y entrega de los AAVN, tendiente a concientizar sobre su adecuado almacenamiento, control y uso. (SEMESTRAL)</t>
    </r>
  </si>
  <si>
    <t>Profesional del Grupo de AAVN - Regional</t>
  </si>
  <si>
    <t xml:space="preserve"> Presentación y listado de asistencia</t>
  </si>
  <si>
    <r>
      <rPr>
        <b/>
        <sz val="12"/>
        <rFont val="Calibri"/>
        <family val="2"/>
      </rPr>
      <t>DFC</t>
    </r>
    <r>
      <rPr>
        <sz val="12"/>
        <rFont val="Calibri"/>
        <family val="2"/>
      </rPr>
      <t>: Brindar orientaciones en los espacios de inducción a Unidades Ejecutoras Propias y/o talento humano de operación directa frente a la recepción, almacenamiento, suministro e inventario de los AAVN. (ANUAL) (CUANDO APLIQUE)</t>
    </r>
  </si>
  <si>
    <t>Profesionales de la Dirección de Familias y Comunidades</t>
  </si>
  <si>
    <r>
      <rPr>
        <b/>
        <sz val="12"/>
        <rFont val="Calibri"/>
        <family val="2"/>
      </rPr>
      <t>DFC</t>
    </r>
    <r>
      <rPr>
        <sz val="12"/>
        <rFont val="Calibri"/>
        <family val="2"/>
        <charset val="1"/>
      </rPr>
      <t xml:space="preserve">: Elaborar y divulgar con las regionales reporte que de cuenta del número de familias vinculadas a la modalidad de fortalecimiento familiar y comunitario que reciben AAVN.  (BIMESTRAL)   </t>
    </r>
  </si>
  <si>
    <t>Correos electrónicos</t>
  </si>
  <si>
    <r>
      <rPr>
        <b/>
        <sz val="12"/>
        <rFont val="Calibri"/>
        <family val="2"/>
      </rPr>
      <t>DFC</t>
    </r>
    <r>
      <rPr>
        <sz val="12"/>
        <rFont val="Calibri"/>
        <family val="2"/>
      </rPr>
      <t xml:space="preserve">: El profesional enlace regional de apoyo a la supervisión de la DFC y el enlace étnico y/o Técnico brindarán orientaciones en los espacios de inducción a Unidades Ejecutoras Propias y/o talento humano de operación directa frente a la recepción, almacenamiento, suministro e inventario de los AAVN.  (ANUAL) </t>
    </r>
  </si>
  <si>
    <t xml:space="preserve">Profesional enlace regional de supervisión y Profesional enlace étnico y/o Técnico </t>
  </si>
  <si>
    <t>Presentación y listado de asistencia</t>
  </si>
  <si>
    <t>Acta de Reunión, presentación, informes de comisión.</t>
  </si>
  <si>
    <r>
      <rPr>
        <b/>
        <sz val="12"/>
        <rFont val="Calibri"/>
        <family val="2"/>
      </rPr>
      <t>DFC</t>
    </r>
    <r>
      <rPr>
        <sz val="12"/>
        <rFont val="Calibri"/>
        <family val="2"/>
      </rPr>
      <t>: El profesional enlace regional de apoyo a la supervisión de la DFC realiza seguimiento a las entregas de los AAVN, de acuerdo con el corte o fechas de entrega establecidas. (BIMESTRAL)</t>
    </r>
  </si>
  <si>
    <t>Profesional enlace regional de supervisión</t>
  </si>
  <si>
    <t xml:space="preserve">Formatos de seguimiento de entrega de los AAVN </t>
  </si>
  <si>
    <t>Protección</t>
  </si>
  <si>
    <t>P1+</t>
  </si>
  <si>
    <t>Decisiones que no corresponden a los postulados legales establecidos en el Código de Infancia y Adolescencia, modificado por la ley 1878 de 2018, para beneficiar un tercero generando investigaciones a los Defensores de Familia por faltas disciplinarias.</t>
  </si>
  <si>
    <t>Plan de fortalecimiento técnico a las Defensorías de Familia</t>
  </si>
  <si>
    <t>El Coordinador de Autoridades Administrativas analiza el informe de investigaciones disciplinarias reportadas semestralmente por la OCID para identificar las principales causas y/o motivos que las ocasionan que serán consignadas en un informe. Evidencia: Informe.</t>
  </si>
  <si>
    <t>Realizar socialización a las regionales sobre la corrupción, su prevención y la importancia de las decisiones que tomen las autoridades administrativas para que se encuentren acorde con los postulados del codigo de infancia y adolescencia, codigo de integridad y codigo de ética profesional (junio, diciembre).</t>
  </si>
  <si>
    <t>Coordinación de Autoridades Administrativas</t>
  </si>
  <si>
    <t>Presentación, grabaciones del espacio y listado de Asistencia</t>
  </si>
  <si>
    <t>Medir apropiación de la socialización realizada a las regionales sobre la corrupción, su prevención y la importancia que las decisiones que tomen las autoridades administrativas se encuentren acorde con los postulados del codigo de infancia y adolescencia, codigo de integridad y codigo de ética profesional (junio, diciembre).</t>
  </si>
  <si>
    <t>Reporte de evaluación de apropación de socialización</t>
  </si>
  <si>
    <t>El Coordinador del grupo de Proteccipon Especial Autoridades Administrativas o Grupo de Gestión Misional realiza cuatrimestralmente (semestral) socialización con los equipos de las Defensorías de Familia de los resultados del informe realizado por la Dirección de Protección con base en el reporte de la OCID para fortalecer conocimientos y mitigar las principales causas y/o motivos identificados dejando como evidencia presentación y listados de asistencia.  En caso de identificar novedades, se remite por correo electrónico a la Dirección de Protección para que se actualice la información.</t>
  </si>
  <si>
    <t xml:space="preserve">Coordinador de Protección Especial y Autoridades Administrativas o Grupo Misional </t>
  </si>
  <si>
    <t>Presentacion y listados de asistencia</t>
  </si>
  <si>
    <t>Realizar divulgación a los centros zonales de la socialización llevada a cabo por el nivel nacional sobre la corrupción, su prevención y la importancia que las decisiones que tomen las autoridades administrativas se encuentren acorde con los postulados del codigo de infancia y adolescencia, codigo de integridad y codigo de ética profesional (junio, diciembre).</t>
  </si>
  <si>
    <t>Correo electrónico con la divulgación de la presentación de la socialización realizada por el nivel nacional</t>
  </si>
  <si>
    <t>P4+</t>
  </si>
  <si>
    <t xml:space="preserve">Posibilidad de Sanciones disciplinarias o penales a la entidad o a los servidores y colaboradores, emitidas por entes de control ante decisiones irregulares asociadas con la aprobación de solicitudes de adopción para favorecer un particular y/o servidor público. </t>
  </si>
  <si>
    <t>Aprobación de solicitudes de adopción</t>
  </si>
  <si>
    <t xml:space="preserve">El comité de adopciones verifica de manera mensual que las familias cumplan con todos los requisitos que define el manual técnico del programa de adopción . Las novedades se dejan consignadas en las actas de los Comités de Adopciones. (reporte consolidado de Comités de Adopción generado del SIM - nivel regional)
Responsable: Secretario Tecnico Comité de Adopciones
Evidencias: reporte consolidado de Comités de Adopción generado del SIM </t>
  </si>
  <si>
    <t>El profesional Subdirección de Adopciones genera mensualmente el reporte automático  del SIM denominado "Semáforo Tramite de Adopción" para realizar el  seguimiento a las actuaciones enmarcadas en los procedimientos de adopciones familias residentes Colombia y procedimiento de adopción familias residentes en el exterior. Las novedades se informan a los enlaces Regionales para la respectiva articulación con la regional. (Correo electrónico donde se informan a los enlaces Regionales para la respectiva articulación con la regional -nivel nacional).
Responsable: Profesional Subdirección de Adopciones
Evidencia:  Correo electrónico donde se informan lsa novedades a los enlaces Regionales para la respectiva articulación con la regional</t>
  </si>
  <si>
    <t>Los profesionales enlaces regionales de la Subdirección de Adopciones realizan acompañamiento mensual de forma virtual o presencial a los Comités de Adopciones regionales para verificar que se cumpla con lo establecido en el lineamiento técnico. Las novedades quedan consignadas en el reporte "Participación de Comités de Adopciones" (nivel nacional).
Responsable: Profesional enlace regional de la Subdirección de Adopciones. Evidencia:  reporte "Participación de Comités de Adopciones" generado SIM</t>
  </si>
  <si>
    <t xml:space="preserve">Realizar sensibilización semestral frente al cumplimiento de los requisitos y pasos de la etapa administrativa para determinar si la familia es idónea o no para adoptar. </t>
  </si>
  <si>
    <t>12/15/2026</t>
  </si>
  <si>
    <t>Enlaces regionales Subdirección de Adopciones</t>
  </si>
  <si>
    <t xml:space="preserve">Listados de asistencia y presentaciones, o actas de reunión o comité </t>
  </si>
  <si>
    <t xml:space="preserve">Realizar sensibilización semestral a las Defensorías de Familia en centros zonales frente al cumplimiento de los requisitos y pasos de la etapa administrativa para determinar si la familia es idónea o no para adoptar. </t>
  </si>
  <si>
    <t>Profesionales Integrantes Comité de Adopciones</t>
  </si>
  <si>
    <t>P5+</t>
  </si>
  <si>
    <t xml:space="preserve">Posibilidad de sanciones disciplinarias o penales a la entidad o a los servidores y colaboradores, emitidas por entes de control ante decisiones irregulares por la omisión de solicitudes de adopción aprobadas para la asignación a un niño, niña y/o adolescente para favorecer un particular y/o servidor público. </t>
  </si>
  <si>
    <t>Omisión de solicitudes de adopción aprobadas  para la asignación a un niño, niña y/o adolescente</t>
  </si>
  <si>
    <t>Los profesionales enlaces regionales de la Subdirección de Adopciones realizan acompañamiento mensual de forma virtual o presencial a los Comités de Adopciones regionales para verificar que se cumpla con lo establecido en el lineamiento técnico. Las novedades quedan consignadas en el reporte "Participación de Comités de Adopciones" (nivel nacional).
Responsable: Profesional enlace regional de la Subdirección de Adopciones
Evidencia:  reporte "Participación de Comités de Adopciones" generado SIM</t>
  </si>
  <si>
    <t>El profesional de la Subdirección de Adopciones genera mensualmente el reporte de cruces nacionales para verificar las familias que se encuentran en Regionales para una posible asignación con las reportadas por los Comités de Adopciones.  Las novedades se informan a los enlaces Regionales para la respectiva articulación con la regional. (Reporte cruces nacionales. nivel nacional).
Responsable: Profesional de la Subdirección de Adopciones
Evidencia:  reporte "cruces nacionales" generado SIM</t>
  </si>
  <si>
    <t>Realizar seguimiento mensual a la asignación de familias a niños, niñas y adolescentes de acuerdo a la lista de espera de las Regionales.  (reporte cuatrimestral en abril, agosto, diciembre)</t>
  </si>
  <si>
    <t>Reporte consolidado Comité de Adopciones del SIM</t>
  </si>
  <si>
    <t>Realizar seguimiento mensual a la asignación de familias a niños, niñas y adolescentes de acuerdo a la lista de espera.
(reporte cuatrimestral en abril, agosto, diciembre)</t>
  </si>
  <si>
    <t xml:space="preserve">Secretario Comité de Adopciones </t>
  </si>
  <si>
    <t xml:space="preserve">Gestión del Talento Humano </t>
  </si>
  <si>
    <t>GTH6+</t>
  </si>
  <si>
    <t>Posibilidad de promover o inducir actuaciones administrativas sin el cumplimiento de la normatividad legal vigente, debido a intereses personales o de terceros, generando distorsión en la toma de decisiones que comprometa la eficiencia y la equidad en la gestión pública vulnerando los principios de legalidad, imparcialidad y transparencia.</t>
  </si>
  <si>
    <t>Desarrollo de la acción disciplinaria.</t>
  </si>
  <si>
    <t>El Jefe de la Oficina de Control Interno Disciplinario, con el apoyo de su equipo, revisa, analiza y aprueba mensualmente los proyectos elaborados por los abogados de la oficina. Esta información se consolida y reporta trimestralmente en la base de datos del despacho denominada “Ingresos y Egresos del Despacho”, con el fin de verificar que las actuaciones se encuentren ajustadas a derecho y en concordancia con la normatividad vigente. (Preventivo). Evidencia: Base de datos “Ingresos y Egresos del Despacho”. Reporte : Trimestral</t>
  </si>
  <si>
    <t>Sin Documentar</t>
  </si>
  <si>
    <t>El colaborador designado por el jefe de la Oficina de Control Interno Disciplinario genera, de manera mensual, alertas de prescripción con el fin de reducir el riesgo de pérdida de la acción disciplinaria y garantizar la eficiencia y eficacia en la aplicación de la ley. . (Preventivo). Evidencia: Correos electrónicos con alertas. Reporte : Trimestral</t>
  </si>
  <si>
    <t>Presentar trimestralmente, en reunión técnica de equipo, las debilidades identificadas en la proyección de decisiones, con el fin de generar las directrices necesarias para su mejora y seguimiento.</t>
  </si>
  <si>
    <t>Asesores y/o coordinadores de
grupos internos de trabajo de la Oficina de
Control Interno Disciplinario</t>
  </si>
  <si>
    <t xml:space="preserve">Listado de asistencia.  </t>
  </si>
  <si>
    <t xml:space="preserve">Realizar seguimiento mensual a los términos de la instrucción en cada actuación procesal (indagación preliminar e investigación disciplinaria), con el fin de garantizar el oportuno cumplimiento de los plazos y prevenir el vencimiento de las etapas procesales en las investigaciones disciplinarias. </t>
  </si>
  <si>
    <t>Profesional en derecho de la Oficina Control Interno disciplinario adscrita al despacho.</t>
  </si>
  <si>
    <t>Correo electrónico con seguimiento</t>
  </si>
  <si>
    <t>PROCESO:</t>
  </si>
  <si>
    <t>Gestión Financiera</t>
  </si>
  <si>
    <t>GF6+</t>
  </si>
  <si>
    <t>DESCRIPCIÓN DEL RIESGO DE CORRUPCIÓN</t>
  </si>
  <si>
    <t>Efectuar pagos sin el cumplimiento de los requisitos legales definidos por el ICBF, beneficiando a terceros o particulares.</t>
  </si>
  <si>
    <t>VALIDACIÓN RIESGO DE CORRUPCIÓN</t>
  </si>
  <si>
    <t>Acción y Omisión</t>
  </si>
  <si>
    <t>+</t>
  </si>
  <si>
    <t>Uso del Poder</t>
  </si>
  <si>
    <t>Desviación de la Gestión de lo Público</t>
  </si>
  <si>
    <t>Beneficio Privado</t>
  </si>
  <si>
    <t>CAUSAS</t>
  </si>
  <si>
    <t>CONSECUENCIAS</t>
  </si>
  <si>
    <t>Falta de documentos soportes para realizar el pago.
Uso inadecuado de los recursos financieros del ICBF.
Deficiencia en la validación previa de los documentos por parte del supervisor del contrato y las áreas financieras encargadas de  gestionar los pagos.</t>
  </si>
  <si>
    <t>Exponer a la entidad a posibles hallazgos de los entes de control, por el incumplimiento de los requisitos establecidos en la normatividad y los procedimientos vigentes</t>
  </si>
  <si>
    <t>Improbable</t>
  </si>
  <si>
    <t>¿Afectar al grupo de funcionarios del proceso?</t>
  </si>
  <si>
    <t>SI</t>
  </si>
  <si>
    <t>¿Afectar el cumplimiento de metas y objetivos de la dependencia?</t>
  </si>
  <si>
    <t>¿Afectar el cumplimiento de misión de la Entidad?</t>
  </si>
  <si>
    <t>NO</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</si>
  <si>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</si>
  <si>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</si>
  <si>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</si>
  <si>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</si>
  <si>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</si>
  <si>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</si>
  <si>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</si>
  <si>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</si>
  <si>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</si>
  <si>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</si>
  <si>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</si>
  <si>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</si>
  <si>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</si>
  <si>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</si>
  <si>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</si>
  <si>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 xml:space="preserve">¿Generar daño ambiental? </t>
  </si>
  <si>
    <t>Segregación y Autoridad del Responsable</t>
  </si>
  <si>
    <t>Periodicidad</t>
  </si>
  <si>
    <t>Propósito</t>
  </si>
  <si>
    <t>¿Cómo se realiza la actividad de control?</t>
  </si>
  <si>
    <t>¿Qué pasa con las observaciones o desviaciones?</t>
  </si>
  <si>
    <t>Evidencia de la Ejecución</t>
  </si>
  <si>
    <t xml:space="preserve">Calificación Diseño Control </t>
  </si>
  <si>
    <t>Calificación Ejecución Control</t>
  </si>
  <si>
    <t>Solidez Individual Control</t>
  </si>
  <si>
    <t xml:space="preserve">El profesional de la coordinación financiera en la regional realiza revisión  de las cuentas por pagar radicadas y pagadas con el fin de comprobar el cumplimiento de los requisitos definidos en el procedimiento establecido. </t>
  </si>
  <si>
    <t>Asignado</t>
  </si>
  <si>
    <t>Adecuado</t>
  </si>
  <si>
    <t>Oportuna</t>
  </si>
  <si>
    <t>Detectar</t>
  </si>
  <si>
    <t>Confiable</t>
  </si>
  <si>
    <t>Se identifica y se gestionan para subsanar la observación</t>
  </si>
  <si>
    <t>Completa</t>
  </si>
  <si>
    <t>Fuerte</t>
  </si>
  <si>
    <t>SOLIDEZ CONJUNTO DE CONTROLES</t>
  </si>
  <si>
    <t>Consolidar la información de los cuentas recepcionadas y tramitadas por las regionales seleccionadas conforme al cumplimiento de los requisitos establecidos para el pago. Mensual.</t>
  </si>
  <si>
    <t>Profesional del grupo de
tesoreria</t>
  </si>
  <si>
    <t>Acta de reunión</t>
  </si>
  <si>
    <t>Socializar en grupos internos con Centro Zonal la normatividad y procedimientos para el pago de cuentas en el ICBF semestralmente</t>
  </si>
  <si>
    <t xml:space="preserve">Coordinador Financiera Regional o quien
hasa sus veces </t>
  </si>
  <si>
    <t>Presentación y lista de asistencia</t>
  </si>
  <si>
    <t>Realizar seguimiento trimestral aleatorias al proceso de tramite y pago de las cuentas en caso de encontrar pagos sin el cumplimiento de requisitos remitir correo al Grupo de Tesoreria.</t>
  </si>
  <si>
    <t>Informe de seguimiento y/o correo electronico</t>
  </si>
  <si>
    <t>Socializar el resultado del Seguimiento trimestral al proceso de tramite y pago de las cuentas</t>
  </si>
  <si>
    <t>Casi Seguro</t>
  </si>
  <si>
    <t>Probable</t>
  </si>
  <si>
    <t>Posible</t>
  </si>
  <si>
    <t>Rara Vez</t>
  </si>
  <si>
    <t>GF7+</t>
  </si>
  <si>
    <t>Inadecuada verificación de los documentos que soportan las liquidaciones, en los proceso de verificación y fiscalización del aporte parafiscal 3% a favor del ICBF, generando un menor valor cobrado por el ICBF en beneficio de particulares (aportantes o sujetos pasivos de la contribución)</t>
  </si>
  <si>
    <t>1. Desconocimiento de la normatividad vigente, aplicable al proceso de verificación y fiscalización.
2. Omisión en la liquidación, de factores que hacen parte del IBC.
3. Alta rotación del personal en los grupos de Recaudo de las Regionales sin la adecuada transferencia de conocimiento, la perdida de experticia obtenida a través de la experiencia.</t>
  </si>
  <si>
    <t>Sanciones fiscales o penales por parte de entes de control.
Sanciones económicas.</t>
  </si>
  <si>
    <t>Los profesionales de recaudo realizan seguimiento semestral (acta o informe), al proceso de verificación y fiscalización a los funcionarios de las áreas de recaudo en los grupos regionales, para valoración permanente, solicitud y cruce de información fortaleciendo la correcta liquidación de aporte.</t>
  </si>
  <si>
    <r>
      <t xml:space="preserve">Realizar capacitación en los procesos de verificación y fiscalización a los grupos de Recaudo Regionales </t>
    </r>
    <r>
      <rPr>
        <b/>
        <sz val="12"/>
        <rFont val="Calibri"/>
        <family val="2"/>
        <scheme val="minor"/>
      </rPr>
      <t>(Semestral).</t>
    </r>
  </si>
  <si>
    <t>Grupo de Recaudo Dirección
Financiera SDG</t>
  </si>
  <si>
    <t>Presentación, Lista de asistencia, evaluación y
resultado de eficacia</t>
  </si>
  <si>
    <t>Realizar semestralmente Grupos de estudio específicos del procedimiento de verificación y fiscalización.</t>
  </si>
  <si>
    <t>Coordinador Finaciero o de recaudo
en la regional Bogotá, o quien haga
sus veces.</t>
  </si>
  <si>
    <t>Actas y listas de asistencia</t>
  </si>
  <si>
    <t>Realizar seguimientos semestral interno aleatorio a los expedientes de fiscalización y verificación del aporte parafiscal.</t>
  </si>
  <si>
    <t>Informe de seguimiento</t>
  </si>
  <si>
    <t>Presentar semestralmente en el comité de seguimiento parafiscal el informe aleatorio realizado a los procesos de verificación y fiscalizacion llevado a cabo por la regional.</t>
  </si>
  <si>
    <t>Acta de comité de seguimiento</t>
  </si>
  <si>
    <t>GF8+</t>
  </si>
  <si>
    <r>
      <t xml:space="preserve">Uso indebido del portal bancario sin el cumplimiento de las medidas de seguridad digital en beneficio económico de un colaborador o particular (token, dirección IP)
</t>
    </r>
    <r>
      <rPr>
        <sz val="16"/>
        <color rgb="FFFF0000"/>
        <rFont val="Calibri"/>
        <family val="2"/>
        <scheme val="minor"/>
      </rPr>
      <t>Posibilidad de investigaciones fiscales debido al uso indebido del portal bancario sin el cumplimiento de las medidas de seguridad digital</t>
    </r>
  </si>
  <si>
    <t>Incumplimiento de las normas de seguridad para la administración de los dispositivos asignados.
Desconocimiento de la guia de políticas y seguridad para el manejo y control de recursos financieros administardos por el ICBF</t>
  </si>
  <si>
    <t>Perdidas económicas para el ICBF.
Investigaciones por entes de control.</t>
  </si>
  <si>
    <t>El profesional del grupo de Tesorería actualizará trimestralmente, la base de datos conciliada con los usuarios de token asignados en el ICBF versus los establecidos en los portales Bancarios con el fin de identificar a los colaboradores que tienen asignados los token  ya sea fisico o virtual, siempre y cuando el tipo de usuario lo requiera para las transacciones financieras (usuario preparador y autorizador). En caso identificar personal no asignado el profesional de tesorería informará mediante correo electrónico al coordinador financiero y gestionar la desactivación del token.</t>
  </si>
  <si>
    <t>Validar que los colaboradores asignados como responsables de los token, sean quienes efectivamente realizan las transacciones. A traves de un informe semestralmente de las transacciones realizadas por las direcciones regionales.</t>
  </si>
  <si>
    <t>Informe de transacciones realizadas por los usuarios</t>
  </si>
  <si>
    <t>Realizar socialización semestral de apropiación frente a la responsabilidad y uso de los token asignados a los colaboradores para realizar transacciones financieras</t>
  </si>
  <si>
    <t>Gestión Jurídica</t>
  </si>
  <si>
    <t>GJ3+</t>
  </si>
  <si>
    <t>Decisiones y actos proferidos o revisados en beneficio de intereses propios o de terceros durante el ejercicio del cobro coactivo, la defensa judicial, extrajudicial, emisión de conceptos y actos administrativos.</t>
  </si>
  <si>
    <t>Económico</t>
  </si>
  <si>
    <t>Alta 80%</t>
  </si>
  <si>
    <t>Catastrófico 100%</t>
  </si>
  <si>
    <t xml:space="preserve">El coordinador o lider del grupo de la OAJ revisa de manera mensual la proyección de los actos y actuaciones que se adelantes dentro de los procesos de cobro coactivo, defensa judicial, extrajudicial y emisión de conceptos y actos administrativos. En caso de presentarse alguna desviación se deberá seguir el procedimiento previsto en la guía de anticorrupción. 
Evidencia los correos electrónicos o documentos con observaciones que se realicen
REPORTE CUATRIMESTRAL </t>
  </si>
  <si>
    <t>El Coordinador del Grupo Jurídico de la Regional  revisa de manera mensual la proyección de los actos y actuaciones que se adelantes dentro de los procesos de defensa judicial, extrajudicial y emisión de conceptos y actos administrativos. En caso de presentarse alguna desviación se deberá seguir el procedimiento previsto en la guía de anticorrupción. 
Evidencia los correos electrónicos o documentos con observaciones que se realicen
REPORTE CUATRIMESTRAL</t>
  </si>
  <si>
    <t>x</t>
  </si>
  <si>
    <t>Promover y divulgar los documentos del ICBF entre los colaboradores que realizan actividades de Gestión Jurídica, relacionados con la política de transparencia, visibles en https://www.icbf.gov.co/transparencia/planeacion/codigo-integridad Semestral</t>
  </si>
  <si>
    <t>Jefe de la OAJ</t>
  </si>
  <si>
    <t xml:space="preserve">Correo electrónico </t>
  </si>
  <si>
    <t xml:space="preserve">Informar al coordinador juridico de las actuaciones que se adelante como impulso procesal dentro de los expedientes de cobro coactivo que tenga a cargo a la Regional . Mensual </t>
  </si>
  <si>
    <t xml:space="preserve">Funcionario Ejecutor </t>
  </si>
  <si>
    <t xml:space="preserve">Correo electrónico  con el informe </t>
  </si>
  <si>
    <t>Coordinador juridico</t>
  </si>
  <si>
    <t>GJ5+</t>
  </si>
  <si>
    <t>Posibilidad de afectación de los derechos de los niñas, niños y adolescentes por deficiencia en la debida diligencia de la verificación de idoneidad y solvencia moral de los colaboradores debido a la aplicacion de criterios de solvencia moral en los procedimientos vinculantes a la entidad.</t>
  </si>
  <si>
    <t>verificación de idoneidad y solvencia moral de los colaboradores</t>
  </si>
  <si>
    <t xml:space="preserve"> </t>
  </si>
  <si>
    <t>El Profesional en Derecho de la Oficina de Inspección, Vigilancia y Control y Calidad de Servicios realiza trimestralmente el control de legalidad con el fin de garantizar que el expediente cuente con la totalidad de los soportes exigidos en la normatividad vigente para los tramites de personerías jurídicas y licencias de funcionamiento y verificar que los documentos guarden coherencia con la solicitud. Evidencia: Base de datos de control de el otorgamiento o reconocimineto de personerías juridicas y/o base de datos deotorgamiento o renovación de licencias de funcionamiento. SDG</t>
  </si>
  <si>
    <t>Divulgar las alertas comunicadas desde la Dirección de Contratación respecto de los contratistas u operadores que actualmente se encuentran inhabilitados a consecuencia de la declaratoria de incumplimientos, multas y/o caducidad Administrativa del Contrato por parte del ICBF, impuestas en el marco del Procedimiento Administrativo Sancionatorio Contractual estipulado en el artículo 86 de la Ley 1474 de 2011, a los Coordinadores de Grupos Regionales y Centros Zonales. Reporte Cuatrimestral</t>
  </si>
  <si>
    <t>Emitir memorando a traves del cual se dan lineamientos para evitar el daño patrimonial en desarrollo de la gestión contractual y buenas prácticas durante sus etapas dirigido los Directores, Subdirectores y Jefes de Oficina en la S.D.G. y funcionarios encargados o intervinientes en la gestión Contractual. Semestral</t>
  </si>
  <si>
    <t>Divulgar los lineamientos emitidos por la Dirección de Contratación para evitar el daño patrimonial en desarrollo de la gestión contractual y buenas prácticas durante sus etapas, a los Coordinadores de Grupos Regionales y Centros Zonales. Semestral</t>
  </si>
  <si>
    <t>Inspección, Vigilacia y Control</t>
  </si>
  <si>
    <t>IV1+</t>
  </si>
  <si>
    <t>Posibilidad en la afectación del servicio público del bienestar familiar por otorgamiento y/o renovación de licencias de funcionamiento y otorgamiento y/o reconocimiento de personerías jurídicas sin el cumplimiento del procedimiento y del rigor técnico, administrativo, financiero y legal requeridos por diferencia en los criterios de revisión documental, así como la constante rotación de personal que apoya el proceso en las diferentes áreas y el desconocimiento del procedimiento y guías expedidos por el ICBF.</t>
  </si>
  <si>
    <t>Otorgamiento o reconocimiento de Personerías Juridicas u Otorgamiento o renovación de Licencias de Funcionamiento</t>
  </si>
  <si>
    <t>El coordinador o lider del grupo de personerías jurídicas y licencias de funcionamiento, mantiene actualizado una base de datos en Share Point de los actos administrativos con el otorgamiento o reconocimiento de las personerías juridicas y del otorgamiento o renovación de licencias de funcionamiento para que cada regional conozca el estado de las personerías jurídicas y licencias de funcionamiento expedidos que esta expida; con el fin de disminuir la probabilidad que se presten servicios sin la autorización correspondiente.</t>
  </si>
  <si>
    <t>El Jefe de la Oficina de Aseguramiento a la Calidad, remite semestralmente alertas oportunas mediante memorando y/o correo electrónico a las instituciones informando sobre el vencimiento de licencias de funcionamiento con copia a las regionales para la correspondiente articulación y asistencia técnica que permita avanzar en el cumplimiento de los requisitos exigidos, esto con el fin de disminuir la probabilidad que se renueve las licencias de funcionamiento y no se prestén servicios sin la autorización correspondiente.</t>
  </si>
  <si>
    <t>Realizar sesiones semestrales de gestión del conocimiento respecto del trámite de otorgamiento y/o reconocimiento de personerías jurídicas y otorgamiento y/o renovación de licencias de funcionamiento con el grupo de Personerías Jurídicas y Licencias de Funcionamiento, con el fin de unificar criterios en la evaluación de requisitos.</t>
  </si>
  <si>
    <t>Lider del grupo del Proceso Administrativo Sancionatorio</t>
  </si>
  <si>
    <t>IV2+</t>
  </si>
  <si>
    <t>Posibilidad de no revisar y/o registrar la información derivada de las visitas de inspección o vigilancia, favoreciendo a terceros, afectando la prestación de los servicios por falta de preparación y revisión de los lineamientos del servicio a verificar de los profesionales de la oficina.</t>
  </si>
  <si>
    <t>Visita de inspección o Visita de vigilancia</t>
  </si>
  <si>
    <t>El/la profesional designado por la Oficina de Aseguramiento a la Calidad, realiza reunión preparatoria  con el equipo asignado, para planear el óptimo desarrollo de la acción de inspección, registrando en la bitacora de la acción de inspección. (Bitacora de la visita y trimestral)</t>
  </si>
  <si>
    <t>El/la profesional designado por la Oficina de Aseguramiento a la Calidad, realiza verificación de la información recopilada durante la acción de inspección, respecto al contenido registrado en el documento establecido para tal fin, requiriendo mediante correo electrónico, cuando aplique. (Informe de visita y trimestral)</t>
  </si>
  <si>
    <t>Realizar una sesión de gestión de conocimiento cuatrimestral  con el talento humano sobre el procedimiento de visitas de inspección y visitas de vigilancia.</t>
  </si>
  <si>
    <t>Lider del grupo de Inspección y Vigilancia</t>
  </si>
  <si>
    <t>IV3+</t>
  </si>
  <si>
    <t>Posibilidad de adoptar decisiones sin el pleno convencimiento de tener la documentación completa vulnerando el debido proceso del investigado por la existencia de varios canales mediante los cuales los investigados presentan o radican las respuestas a las diferentes etapas del proceso.</t>
  </si>
  <si>
    <t>Acto administrativo con la respuesta al proceso administrativo sancionatorio</t>
  </si>
  <si>
    <t>El/la profesional designado por la Oficina de Aseguramiento a la Calidad, realiza capacitaciones semestrales sobre derecho de defensa, etapas del procedimiento administrativo y manejo adecuado de los canales de radicación.</t>
  </si>
  <si>
    <t>Generar piezas comunicativas semestralmente y socializarlas por el correo electronico institucional con la recepción de las respuestas de las instituciones que hacen de los procesos administrativos sancionatorios para que se canalicen a través de la Oficina de Aseguramiento a la Calidad.</t>
  </si>
  <si>
    <t>Lider del grupo Proceso Administrativo Sancionatorio</t>
  </si>
  <si>
    <t>Correo con la pieza comunicativa</t>
  </si>
  <si>
    <t>Evalución Independiente</t>
  </si>
  <si>
    <t>EI2+</t>
  </si>
  <si>
    <t>Posibilidad de afectación reputacional por emitir hallazgos, conclusiones y recomendaciones no objetivas aprovechando la posición como auditor para beneficiar o afectar al auditado o a terceros favoreciendo intereses particulares.</t>
  </si>
  <si>
    <t>Actividad de auditoría, evaluación y seguimiento</t>
  </si>
  <si>
    <t/>
  </si>
  <si>
    <t xml:space="preserve">El líder y supervisor de auditoría verifican que los integrantes del equipo auditor de la Oficina de Control Interno al inicio de cada ejercicio de auditoría, evaluación o verificación de efectividad suscribea el compromiso ético del auditor, con el propósito de recordar y afianzar los lineamientos éticos para el ejercicio de la actividad de auditoría interna. </t>
  </si>
  <si>
    <t>Realizar reuniones de equipo con el fin de fortalecer los conocimientos en materia de objetividad, ética y profesionalidad en el ejercicio de auditoría interna (reporte de evidencias junio y diciembre)</t>
  </si>
  <si>
    <t>Jefe Oficina de Control Interno</t>
  </si>
  <si>
    <t xml:space="preserve"> Presentaciones y Listados de Asistencia</t>
  </si>
  <si>
    <t>EI3+</t>
  </si>
  <si>
    <t>Posibilidad de afectación reputacional por revelar o entregar información confidencial a la que tiene acceso el auditor para beneficiar o afectar al auditado o a terceros favoreciendo intereses particulares.</t>
  </si>
  <si>
    <t xml:space="preserve">El líder y supervisor de auditoría verifican que los integrantes del equipo auditor de la Oficina de Control Interno al inicio de cada ejercicio de auditoría, evaluación o verificación de efectividad suscriban el compromiso de confidencialidad, con el propósito de recordar y afianzar los lineamientos éticos para el ejercicio de la actividad de auditoría interna. </t>
  </si>
  <si>
    <t xml:space="preserve">Realizar reuniones de equipo con el fin de fortalecer los conocimientos en materia de principio de confidencialidad en el ejercicio de auditoria interna (reporte de evidencias junio y diciembre). </t>
  </si>
  <si>
    <t>Servicios Administrativos</t>
  </si>
  <si>
    <t>SA5+</t>
  </si>
  <si>
    <t>Posibilidad de afectar la imagen institucional por alteración o sustracción de información en los archivos centrales por debilidad en los conceptos metodologicos.</t>
  </si>
  <si>
    <t>Validación de ingresos autorizados a los archivos centrales</t>
  </si>
  <si>
    <r>
      <t xml:space="preserve">El referente del archivo en la Sede de la Dirección General, aplica los formatos de saneamiento ambiental, monitoreo y control de condiciones ambientales en el archivo central institucional. (Semestral). Evidencia: Formatos diligenciados
</t>
    </r>
    <r>
      <rPr>
        <b/>
        <sz val="11"/>
        <color theme="1"/>
        <rFont val="Calibri"/>
        <family val="2"/>
        <scheme val="minor"/>
      </rPr>
      <t>F2.PL36.SA Saneamiento
F4.PL36.SA Monitoreo</t>
    </r>
  </si>
  <si>
    <t>Detectivo</t>
  </si>
  <si>
    <r>
      <t xml:space="preserve">El referente del archivo Regional aplica los formatos de saneamiento ambiental, monitoreo y control de condiciones ambientales en el archivo central regional. (Semestral). Evidencia: Formatos diligenciados.
</t>
    </r>
    <r>
      <rPr>
        <b/>
        <sz val="11"/>
        <color theme="1"/>
        <rFont val="Calibri"/>
        <family val="2"/>
        <scheme val="minor"/>
      </rPr>
      <t xml:space="preserve">
F2.PL36.SA Saneamiento
F4.PL36.SA Monitoreo</t>
    </r>
  </si>
  <si>
    <t>El profesional encargado del seguimiento al Sistema Integrado de Conservación - SIC, desarrolla actividades de subsanación de situaciones reportadas por las Direcciones Regionales. (Semestral). 
Evidencia: Informe de Inspecciones de sistemas de almacenamiento, instalaciones físicas e Informe de Condiciones ambientales. SDG</t>
  </si>
  <si>
    <t>El profesional encargado de los prestamos documentales en el archivo central institucional adelanta respectivo seguimiento a la oportuna devolución de los documentos dados en prestamos atendiendo al procedimiento establecido. SGD (Trimestral). Evidencia: Correo electrónico</t>
  </si>
  <si>
    <t>El profesional encargado de los prestamos documentales en el archivo central regional adelantará respectivo seguimiento a la oportuna devolución de los documentos dados en prestamos atendiendo al procedimiento establecido. REG. (Trimestral). Evidencia:Correo electrónico.</t>
  </si>
  <si>
    <t>Realizar socialización semestral de los procedimientos a los referentes documentales a nivel nacional.</t>
  </si>
  <si>
    <t>Coordinador o Líder Grupo Gestión Documental / Referente Grupo Gestión Documental</t>
  </si>
  <si>
    <t>Listados de asistencias y presentación de la socialización</t>
  </si>
  <si>
    <t>Realizar socialización en temas relacionados con la gestión documental a los colaboradores de la Dirección Regional.</t>
  </si>
  <si>
    <t>Coordinador Grupo Administrativo y/o Grupo Gestión y Soporte - Referente documental</t>
  </si>
  <si>
    <t xml:space="preserve">Realizar anualmente inspección a instalaciones fisicas y sistemas de almacenamiento de archivo en los archivos centrales. </t>
  </si>
  <si>
    <t>Coordinador Administrativo y/o Grupo Gestión y Soporte - Referente documental</t>
  </si>
  <si>
    <r>
      <t xml:space="preserve">Reporte de Inspecciones
</t>
    </r>
    <r>
      <rPr>
        <b/>
        <sz val="12"/>
        <color theme="1"/>
        <rFont val="Calibri"/>
        <family val="2"/>
        <scheme val="minor"/>
      </rPr>
      <t>F5.PL36.SA Formato condiciones físicas ambientales prevención de emergencias.</t>
    </r>
  </si>
  <si>
    <t>Consolidar los formatos únicos de Inventario Documental - FUID, a cargo de las dependencias productoras de las Regionales (Grupos de Trabajo y Dirección Regional), con la totalidad de los expedientes conformados durante la vigencia. Periodicidad: Trimestral.</t>
  </si>
  <si>
    <t>Coordinador Administrativo y/o Grupo Gestión Soporte - Referente Documental REG</t>
  </si>
  <si>
    <r>
      <t>Reporte Diligenciamiento</t>
    </r>
    <r>
      <rPr>
        <b/>
        <sz val="12"/>
        <color theme="1"/>
        <rFont val="Calibri"/>
        <family val="2"/>
        <scheme val="minor"/>
      </rPr>
      <t xml:space="preserve"> F6.P1.SA FUID</t>
    </r>
    <r>
      <rPr>
        <sz val="12"/>
        <color theme="1"/>
        <rFont val="Calibri"/>
        <family val="2"/>
        <scheme val="minor"/>
      </rPr>
      <t xml:space="preserve"> en ruta de SharePoint</t>
    </r>
  </si>
  <si>
    <t>Diligenciar el Formato único de Inventario Documental - FUID, con las historias de atención conformadas durante la vigencia. Periodicidad: Trimestral.</t>
  </si>
  <si>
    <t>Coordinador Centro Zonal - Referente Documental CZ</t>
  </si>
  <si>
    <r>
      <t xml:space="preserve">Reporte Diligenciamiento </t>
    </r>
    <r>
      <rPr>
        <b/>
        <sz val="12"/>
        <color theme="1"/>
        <rFont val="Calibri"/>
        <family val="2"/>
        <scheme val="minor"/>
      </rPr>
      <t>F6.P1.SA FUID</t>
    </r>
    <r>
      <rPr>
        <sz val="12"/>
        <color theme="1"/>
        <rFont val="Calibri"/>
        <family val="2"/>
        <scheme val="minor"/>
      </rPr>
      <t xml:space="preserve"> en ruta de SharePoint</t>
    </r>
  </si>
  <si>
    <t>Afectación mejor a 10 SMLMV</t>
  </si>
  <si>
    <t>El riesgo afecta la imagen de algún área de la organización.</t>
  </si>
  <si>
    <t>Sería imperceptible el impacto en el logro del objetivo.</t>
  </si>
  <si>
    <t>La actividad critica que conlleva el riesgo se ejecuta máximo 4 veces al año</t>
  </si>
  <si>
    <t>Probabilidad de Ocurrencia</t>
  </si>
  <si>
    <t>Descripción</t>
  </si>
  <si>
    <t>Comunicación Estratégica</t>
  </si>
  <si>
    <t>Entre 11 y 50 SMLMV</t>
  </si>
  <si>
    <t>El riesgo afecta la imagen de la entidad internamente, de conocimiento general nivel interno, de junta directiva y/o de proveedores.</t>
  </si>
  <si>
    <t>Impactaría de manera mínima en el logro del objetivo.</t>
  </si>
  <si>
    <t>La actividad critica que conlleva el riesgo se ejecuta de 5 a 24 veces por año</t>
  </si>
  <si>
    <t>Se espera que el evento ocurra en la mayoría de las circunstancias.</t>
  </si>
  <si>
    <t>Más de 1 vez al año.</t>
  </si>
  <si>
    <t>Coordinación y Articulación del SNBF y Agntes</t>
  </si>
  <si>
    <t>Entre 51 y 100 SMLMV</t>
  </si>
  <si>
    <t>El riesgo afecta la imagen de la entidad con algunos usuarios de relevancia frente al logro de los objetivos.</t>
  </si>
  <si>
    <t>Impactaría moderadamente el logro del objetivo.</t>
  </si>
  <si>
    <t>La actividad critica que conlleva el riesgo se ejecuta de 25 a 110 veces por año</t>
  </si>
  <si>
    <t>Es viable que el evento ocurra en la mayoría de las circunstancias.</t>
  </si>
  <si>
    <t>Al menos 1 vez en el último año.</t>
  </si>
  <si>
    <t>Entre 100 y 500 SMLMV</t>
  </si>
  <si>
    <t>El riesgo afecta la imagen de la entidad con efecto publicitario sostenido a nivel de sector administrativo, nivel departamental o municipal.</t>
  </si>
  <si>
    <t>Impactaría en alto grado el objetivo del proceso.</t>
  </si>
  <si>
    <t>La actividad critica que conlleva el riesgo se ejecuta de 111 a 365 veces por año</t>
  </si>
  <si>
    <t>El evento podrá ocurrir en algún momento.</t>
  </si>
  <si>
    <t xml:space="preserve">Al menos 1 vez en los últimos 2 años. </t>
  </si>
  <si>
    <t>Mayor a 500 SMLMV</t>
  </si>
  <si>
    <t>El riesgo afecta la imagen de la entidad a nivel nacional, con efecto publicitario sostenido a nivel país</t>
  </si>
  <si>
    <t>No se lograría el objetivo del proceso</t>
  </si>
  <si>
    <t>La actividad critica que conlleva el riesgo se ejecuta más de 365 veces por año</t>
  </si>
  <si>
    <t>El evento puede ocurrir en algún momento.</t>
  </si>
  <si>
    <t>Al menos 1 vez en los últimos 5 años.</t>
  </si>
  <si>
    <t>Mejora e Innovación</t>
  </si>
  <si>
    <t>El evento Puede Ocurrir solo en circunstancias excepcionales (poco comunes o anormales)</t>
  </si>
  <si>
    <t>No se ha presentado en los últimos 5 años.</t>
  </si>
  <si>
    <t>Nivel de Impacto</t>
  </si>
  <si>
    <t>Afectación parcial al proceso o más procesos Genera medianas consecuencias para la entidad.</t>
  </si>
  <si>
    <t>Mayor</t>
  </si>
  <si>
    <t>Impacto negativo de la Entidad Genera altas consecuencias para la entidad.</t>
  </si>
  <si>
    <t>Consecuencias desastrosas sobre el sectorGenera consecuencias desastrosas para la entidad.</t>
  </si>
  <si>
    <t>Prob</t>
  </si>
  <si>
    <t>Impacto</t>
  </si>
  <si>
    <t>Monitoreo y Seguimiento a la Gestión</t>
  </si>
  <si>
    <t>11</t>
  </si>
  <si>
    <t>21</t>
  </si>
  <si>
    <t>31</t>
  </si>
  <si>
    <t>41</t>
  </si>
  <si>
    <t>51</t>
  </si>
  <si>
    <t>12</t>
  </si>
  <si>
    <t>22</t>
  </si>
  <si>
    <t>32</t>
  </si>
  <si>
    <t>42</t>
  </si>
  <si>
    <t>52</t>
  </si>
  <si>
    <t>13</t>
  </si>
  <si>
    <t>23</t>
  </si>
  <si>
    <t>33</t>
  </si>
  <si>
    <t>43</t>
  </si>
  <si>
    <t>53</t>
  </si>
  <si>
    <t>14</t>
  </si>
  <si>
    <t>24</t>
  </si>
  <si>
    <t>34</t>
  </si>
  <si>
    <t>44</t>
  </si>
  <si>
    <t>54</t>
  </si>
  <si>
    <t>15</t>
  </si>
  <si>
    <t>25</t>
  </si>
  <si>
    <t>35</t>
  </si>
  <si>
    <t>45</t>
  </si>
  <si>
    <t>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</si>
</sst>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53" x14ac:knownFonts="1">
    <font>
      <sz val="11"/>
      <color theme="1"/>
      <name val="Calibri"/>
      <family val="2"/>
      <scheme val="minor"/>
    </font>
    <font>
      <sz val="12"/>
      <color theme="1"/>
      <name val="Calibri"/>
      <family val="2"/>
      <scheme val="minor"/>
    </font>
    <font>
      <sz val="11"/>
      <color theme="1"/>
      <name val="Calibri"/>
      <family val="2"/>
      <scheme val="minor"/>
    </font>
    <font>
      <b/>
      <sz val="14"/>
      <color theme="1"/>
      <name val="Calibri"/>
      <family val="2"/>
      <scheme val="minor"/>
    </font>
    <font>
      <b/>
      <sz val="18"/>
      <color theme="1"/>
      <name val="Calibri"/>
      <family val="2"/>
      <scheme val="minor"/>
    </font>
    <font>
      <sz val="12"/>
      <color theme="1"/>
      <name val="Calibri"/>
      <family val="2"/>
      <scheme val="minor"/>
    </font>
    <font>
      <b/>
      <u/>
      <sz val="14"/>
      <color theme="1"/>
      <name val="Calibri"/>
      <family val="2"/>
      <scheme val="minor"/>
    </font>
    <font>
      <b/>
      <sz val="14"/>
      <color theme="0"/>
      <name val="Calibri"/>
      <family val="2"/>
      <scheme val="minor"/>
    </font>
    <font>
      <b/>
      <sz val="10"/>
      <color theme="1"/>
      <name val="Arial"/>
      <family val="2"/>
    </font>
    <font>
      <sz val="10"/>
      <color theme="1"/>
      <name val="Arial"/>
      <family val="2"/>
    </font>
    <font>
      <b/>
      <sz val="12"/>
      <color theme="1"/>
      <name val="Arial"/>
      <family val="2"/>
    </font>
    <font>
      <sz val="11"/>
      <color theme="1"/>
      <name val="Arial"/>
      <family val="2"/>
    </font>
    <font>
      <b/>
      <sz val="36"/>
      <color theme="1"/>
      <name val="Calibri"/>
      <family val="2"/>
      <scheme val="minor"/>
    </font>
    <font>
      <sz val="10"/>
      <color theme="1"/>
      <name val="Calibri"/>
      <family val="2"/>
      <scheme val="minor"/>
    </font>
    <font>
      <b/>
      <sz val="24"/>
      <color theme="1"/>
      <name val="Calibri"/>
      <family val="2"/>
      <scheme val="minor"/>
    </font>
    <font>
      <b/>
      <sz val="16"/>
      <color theme="1"/>
      <name val="Calibri"/>
      <family val="2"/>
      <scheme val="minor"/>
    </font>
    <font>
      <b/>
      <sz val="16"/>
      <color theme="0"/>
      <name val="Calibri"/>
      <family val="2"/>
      <scheme val="minor"/>
    </font>
    <font>
      <b/>
      <sz val="12"/>
      <name val="Calibri"/>
      <family val="2"/>
      <scheme val="minor"/>
    </font>
    <font>
      <sz val="14"/>
      <color theme="1"/>
      <name val="Calibri"/>
      <family val="2"/>
      <scheme val="minor"/>
    </font>
    <font>
      <b/>
      <u/>
      <sz val="18"/>
      <color theme="1"/>
      <name val="Calibri"/>
      <family val="2"/>
      <scheme val="minor"/>
    </font>
    <font>
      <b/>
      <sz val="12"/>
      <color theme="1"/>
      <name val="Calibri"/>
      <family val="2"/>
      <scheme val="minor"/>
    </font>
    <font>
      <sz val="9"/>
      <color theme="1"/>
      <name val="Arial"/>
      <family val="2"/>
    </font>
    <font>
      <b/>
      <sz val="11"/>
      <color theme="1"/>
      <name val="Arial"/>
      <family val="2"/>
    </font>
    <font>
      <i/>
      <sz val="11"/>
      <color theme="1"/>
      <name val="Arial"/>
      <family val="2"/>
    </font>
    <font>
      <sz val="16"/>
      <color theme="1"/>
      <name val="Calibri"/>
      <family val="2"/>
      <scheme val="minor"/>
    </font>
    <font>
      <sz val="11"/>
      <color rgb="FF000000"/>
      <name val="Calibri"/>
      <family val="2"/>
      <charset val="1"/>
    </font>
    <font>
      <sz val="12"/>
      <name val="Calibri"/>
      <family val="2"/>
      <scheme val="minor"/>
    </font>
    <font>
      <b/>
      <sz val="11"/>
      <color theme="1"/>
      <name val="Calibri"/>
      <family val="2"/>
      <scheme val="minor"/>
    </font>
    <font>
      <sz val="11"/>
      <color theme="0"/>
      <name val="Calibri"/>
      <family val="2"/>
      <scheme val="minor"/>
    </font>
    <font>
      <sz val="14"/>
      <color rgb="FF000000"/>
      <name val="Calibri"/>
      <family val="2"/>
      <charset val="1"/>
    </font>
    <font>
      <sz val="12"/>
      <color rgb="FF000000"/>
      <name val="Calibri"/>
      <family val="2"/>
    </font>
    <font>
      <sz val="11"/>
      <color rgb="FF000000"/>
      <name val="Calibri"/>
      <family val="2"/>
    </font>
    <font>
      <sz val="11"/>
      <name val="Calibri"/>
      <family val="2"/>
      <scheme val="minor"/>
    </font>
    <font>
      <b/>
      <sz val="16"/>
      <color rgb="FF000000"/>
      <name val="Calibri"/>
      <family val="2"/>
      <charset val="1"/>
    </font>
    <font>
      <sz val="12"/>
      <name val="Calibri"/>
      <family val="2"/>
    </font>
    <font>
      <sz val="12"/>
      <name val="Calibri"/>
      <family val="2"/>
      <charset val="1"/>
    </font>
    <font>
      <b/>
      <sz val="12"/>
      <name val="Calibri"/>
      <family val="2"/>
      <charset val="1"/>
    </font>
    <font>
      <sz val="11"/>
      <name val="Calibri"/>
      <family val="2"/>
    </font>
    <font>
      <b/>
      <sz val="22"/>
      <color theme="0"/>
      <name val="Calibri"/>
      <family val="2"/>
      <scheme val="minor"/>
    </font>
    <font>
      <b/>
      <sz val="20"/>
      <color theme="1"/>
      <name val="Calibri"/>
      <family val="2"/>
      <scheme val="minor"/>
    </font>
    <font>
      <sz val="36"/>
      <color theme="1"/>
      <name val="Calibri"/>
      <family val="2"/>
      <scheme val="minor"/>
    </font>
    <font>
      <i/>
      <sz val="18"/>
      <color theme="1"/>
      <name val="Calibri"/>
      <family val="2"/>
      <scheme val="minor"/>
    </font>
    <font>
      <b/>
      <sz val="28"/>
      <color theme="1"/>
      <name val="Calibri"/>
      <family val="2"/>
      <scheme val="minor"/>
    </font>
    <font>
      <b/>
      <u/>
      <sz val="20"/>
      <color theme="1"/>
      <name val="Calibri"/>
      <family val="2"/>
      <scheme val="minor"/>
    </font>
    <font>
      <b/>
      <sz val="20"/>
      <color theme="0"/>
      <name val="Calibri"/>
      <family val="2"/>
      <scheme val="minor"/>
    </font>
    <font>
      <b/>
      <sz val="12"/>
      <name val="Calibri"/>
      <family val="2"/>
    </font>
    <font>
      <b/>
      <sz val="11"/>
      <name val="Calibri"/>
      <family val="2"/>
      <scheme val="minor"/>
    </font>
    <font>
      <b/>
      <sz val="11"/>
      <color rgb="FF000000"/>
      <name val="Calibri"/>
      <family val="2"/>
      <charset val="1"/>
    </font>
    <font>
      <sz val="16"/>
      <color rgb="FFFF0000"/>
      <name val="Calibri"/>
      <family val="2"/>
      <scheme val="minor"/>
    </font>
    <font>
      <sz val="10"/>
      <color rgb="FF000000"/>
      <name val="Calibri"/>
      <family val="2"/>
    </font>
    <font>
      <sz val="10"/>
      <name val="Calibri"/>
      <family val="2"/>
      <charset val="1"/>
    </font>
    <font>
      <sz val="14"/>
      <color rgb="FF000000"/>
      <name val="Calibri"/>
      <family val="2"/>
      <scheme val="minor"/>
    </font>
    <font>
      <sz val="12"/>
      <color theme="1"/>
      <name val="Arial"/>
      <family val="2"/>
    </font>
  </fonts>
  <fills count="13">
    <fill>
      <patternFill patternType="none"/>
    </fill>
    <fill>
      <patternFill patternType="gray125"/>
    </fill>
    <fill>
      <patternFill patternType="solid">
        <fgColor rgb="FF92D050"/>
        <bgColor indexed="64"/>
      </patternFill>
    </fill>
    <fill>
      <patternFill patternType="solid">
        <fgColor rgb="FF00B050"/>
        <bgColor indexed="64"/>
      </patternFill>
    </fill>
    <fill>
      <patternFill patternType="solid">
        <fgColor rgb="FFFFC000"/>
        <bgColor indexed="64"/>
      </patternFill>
    </fill>
    <fill>
      <patternFill patternType="solid">
        <fgColor rgb="FFC00000"/>
        <bgColor indexed="64"/>
      </patternFill>
    </fill>
    <fill>
      <patternFill patternType="solid">
        <fgColor theme="9" tint="-0.499984740745262"/>
        <bgColor indexed="64"/>
      </patternFill>
    </fill>
    <fill>
      <patternFill patternType="solid">
        <fgColor rgb="FFFFFF89"/>
        <bgColor indexed="64"/>
      </patternFill>
    </fill>
    <fill>
      <patternFill patternType="solid">
        <fgColor rgb="FFFFFF00"/>
        <bgColor indexed="64"/>
      </patternFill>
    </fill>
    <fill>
      <patternFill patternType="solid">
        <fgColor theme="9" tint="0.39997558519241921"/>
        <bgColor indexed="64"/>
      </patternFill>
    </fill>
    <fill>
      <patternFill patternType="solid">
        <fgColor rgb="FF4BACC6"/>
        <bgColor indexed="64"/>
      </patternFill>
    </fill>
    <fill>
      <patternFill patternType="solid">
        <fgColor theme="0"/>
        <bgColor indexed="64"/>
      </patternFill>
    </fill>
    <fill>
      <patternFill patternType="solid">
        <fgColor theme="7"/>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auto="1"/>
      </left>
      <right style="thin">
        <color auto="1"/>
      </right>
      <top style="thin">
        <color auto="1"/>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s>
  <cellStyleXfs count="12">
    <xf numFmtId="0" fontId="0" fillId="0" borderId="0"/>
    <xf numFmtId="9" fontId="2" fillId="0" borderId="0" applyFont="0" applyFill="0" applyBorder="0" applyAlignment="0" applyProtection="0"/>
    <xf numFmtId="0" fontId="25" fillId="0" borderId="0"/>
    <xf numFmtId="9" fontId="25" fillId="0" borderId="0" applyBorder="0" applyProtection="0"/>
    <xf numFmtId="0" fontId="2" fillId="0" borderId="0"/>
    <xf numFmtId="9" fontId="2" fillId="0" borderId="0" applyFont="0" applyFill="0" applyBorder="0" applyAlignment="0" applyProtection="0"/>
    <xf numFmtId="0" fontId="25" fillId="0" borderId="0"/>
    <xf numFmtId="0" fontId="25"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cellStyleXfs>
  <cellXfs count="431">
    <xf numFmtId="0" fontId="0" fillId="0" borderId="0" xfId="0"/>
    <xf numFmtId="9" fontId="0" fillId="0" borderId="0" xfId="1" applyFont="1"/>
    <xf numFmtId="0" fontId="8" fillId="2" borderId="2" xfId="0" applyFont="1" applyFill="1" applyBorder="1" applyAlignment="1">
      <alignment horizontal="center" vertical="center" wrapText="1"/>
    </xf>
    <xf numFmtId="0" fontId="9" fillId="0" borderId="3" xfId="0" applyFont="1" applyBorder="1" applyAlignment="1">
      <alignment vertical="center" wrapText="1"/>
    </xf>
    <xf numFmtId="0" fontId="9" fillId="0" borderId="3" xfId="0" applyFont="1" applyBorder="1" applyAlignment="1">
      <alignment horizontal="justify" vertical="center" wrapText="1"/>
    </xf>
    <xf numFmtId="0" fontId="8" fillId="3" borderId="4" xfId="0" applyFont="1" applyFill="1" applyBorder="1" applyAlignment="1">
      <alignment horizontal="center" vertical="center" wrapText="1"/>
    </xf>
    <xf numFmtId="0" fontId="9" fillId="0" borderId="5" xfId="0" applyFont="1" applyBorder="1" applyAlignment="1">
      <alignment vertical="center" wrapText="1"/>
    </xf>
    <xf numFmtId="0" fontId="9" fillId="0" borderId="5" xfId="0" applyFont="1" applyBorder="1" applyAlignment="1">
      <alignment horizontal="justify" vertical="center" wrapText="1"/>
    </xf>
    <xf numFmtId="0" fontId="8" fillId="7" borderId="4"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10" fillId="2" borderId="2" xfId="0" applyFont="1" applyFill="1" applyBorder="1" applyAlignment="1">
      <alignment horizontal="center" vertical="center" wrapText="1"/>
    </xf>
    <xf numFmtId="9" fontId="11" fillId="0" borderId="3" xfId="0" applyNumberFormat="1" applyFont="1" applyBorder="1" applyAlignment="1">
      <alignment horizontal="center" vertical="center" wrapText="1"/>
    </xf>
    <xf numFmtId="0" fontId="10" fillId="3" borderId="4" xfId="0" applyFont="1" applyFill="1" applyBorder="1" applyAlignment="1">
      <alignment horizontal="center" vertical="center" wrapText="1"/>
    </xf>
    <xf numFmtId="9" fontId="11" fillId="0" borderId="5" xfId="0" applyNumberFormat="1" applyFont="1" applyBorder="1" applyAlignment="1">
      <alignment horizontal="center" vertical="center" wrapText="1"/>
    </xf>
    <xf numFmtId="0" fontId="10" fillId="7" borderId="4"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10" fillId="5" borderId="4" xfId="0" applyFont="1" applyFill="1" applyBorder="1" applyAlignment="1">
      <alignment horizontal="center" vertical="center" wrapText="1"/>
    </xf>
    <xf numFmtId="2" fontId="0" fillId="0" borderId="0" xfId="0" applyNumberFormat="1"/>
    <xf numFmtId="0" fontId="10" fillId="10" borderId="2" xfId="0" applyFont="1" applyFill="1" applyBorder="1" applyAlignment="1">
      <alignment horizontal="center" vertical="center" wrapText="1"/>
    </xf>
    <xf numFmtId="0" fontId="10" fillId="10" borderId="3" xfId="0" applyFont="1" applyFill="1" applyBorder="1" applyAlignment="1">
      <alignment horizontal="center" vertical="center" wrapText="1"/>
    </xf>
    <xf numFmtId="0" fontId="22"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23" fillId="0" borderId="5" xfId="0" applyFont="1" applyBorder="1" applyAlignment="1">
      <alignment horizontal="justify" vertical="center" wrapText="1"/>
    </xf>
    <xf numFmtId="0" fontId="23" fillId="0" borderId="5" xfId="0" applyFont="1" applyBorder="1" applyAlignment="1">
      <alignment horizontal="center" vertical="center" wrapText="1"/>
    </xf>
    <xf numFmtId="0" fontId="22" fillId="7" borderId="2" xfId="0" applyFont="1" applyFill="1" applyBorder="1" applyAlignment="1">
      <alignment horizontal="center" vertical="center" wrapText="1"/>
    </xf>
    <xf numFmtId="0" fontId="22" fillId="7" borderId="3" xfId="0" applyFont="1" applyFill="1" applyBorder="1" applyAlignment="1">
      <alignment horizontal="center" vertical="center" wrapText="1"/>
    </xf>
    <xf numFmtId="0" fontId="21" fillId="0" borderId="12" xfId="0" applyFont="1" applyBorder="1" applyAlignment="1">
      <alignment horizontal="center" vertical="center" wrapText="1"/>
    </xf>
    <xf numFmtId="0" fontId="8" fillId="0" borderId="13" xfId="0" applyFont="1" applyBorder="1" applyAlignment="1">
      <alignment vertical="center" wrapText="1"/>
    </xf>
    <xf numFmtId="0" fontId="8" fillId="0" borderId="0" xfId="0" applyFont="1" applyAlignment="1">
      <alignment vertical="center" wrapText="1"/>
    </xf>
    <xf numFmtId="0" fontId="21" fillId="0" borderId="0" xfId="0" applyFont="1" applyAlignment="1">
      <alignment horizontal="justify" vertical="center" wrapText="1"/>
    </xf>
    <xf numFmtId="0" fontId="22" fillId="0" borderId="0" xfId="0" applyFont="1" applyAlignment="1">
      <alignment horizontal="center" vertical="center" wrapText="1"/>
    </xf>
    <xf numFmtId="1" fontId="0" fillId="0" borderId="0" xfId="1" applyNumberFormat="1" applyFont="1"/>
    <xf numFmtId="0" fontId="0" fillId="0" borderId="0" xfId="0" applyProtection="1">
      <protection locked="0"/>
    </xf>
    <xf numFmtId="0" fontId="0" fillId="0" borderId="0" xfId="0" applyAlignment="1" applyProtection="1">
      <alignment horizontal="center"/>
      <protection locked="0"/>
    </xf>
    <xf numFmtId="0" fontId="3" fillId="0" borderId="1" xfId="0" applyFont="1" applyBorder="1" applyAlignment="1" applyProtection="1">
      <alignment horizontal="center" vertical="center"/>
      <protection locked="0"/>
    </xf>
    <xf numFmtId="0" fontId="16" fillId="6" borderId="0" xfId="0" applyFont="1" applyFill="1" applyAlignment="1" applyProtection="1">
      <alignment horizontal="center" vertical="center"/>
      <protection locked="0"/>
    </xf>
    <xf numFmtId="0" fontId="3" fillId="0" borderId="0" xfId="0" applyFont="1" applyAlignment="1" applyProtection="1">
      <alignment vertical="center"/>
      <protection locked="0"/>
    </xf>
    <xf numFmtId="0" fontId="3" fillId="0" borderId="0" xfId="0" applyFont="1" applyAlignment="1" applyProtection="1">
      <alignment horizontal="right" vertical="center"/>
      <protection locked="0"/>
    </xf>
    <xf numFmtId="0" fontId="3" fillId="0" borderId="0" xfId="0" applyFont="1" applyAlignment="1" applyProtection="1">
      <alignment horizontal="center" vertical="center"/>
      <protection locked="0"/>
    </xf>
    <xf numFmtId="0" fontId="6" fillId="0" borderId="0" xfId="0" applyFont="1" applyAlignment="1" applyProtection="1">
      <alignment vertical="center"/>
      <protection locked="0"/>
    </xf>
    <xf numFmtId="0" fontId="3" fillId="0" borderId="0" xfId="0" applyFont="1" applyProtection="1">
      <protection locked="0"/>
    </xf>
    <xf numFmtId="0" fontId="3" fillId="0" borderId="0" xfId="0" applyFont="1" applyAlignment="1" applyProtection="1">
      <alignment horizontal="center"/>
      <protection locked="0"/>
    </xf>
    <xf numFmtId="0" fontId="18" fillId="0" borderId="0" xfId="0" applyFont="1" applyAlignment="1" applyProtection="1">
      <alignment horizontal="left" vertical="center"/>
      <protection locked="0"/>
    </xf>
    <xf numFmtId="0" fontId="18" fillId="9" borderId="1" xfId="0" applyFont="1" applyFill="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24" fillId="0" borderId="10"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0" fillId="0" borderId="0" xfId="0" applyAlignment="1" applyProtection="1">
      <alignment vertical="center"/>
      <protection locked="0"/>
    </xf>
    <xf numFmtId="0" fontId="0" fillId="0" borderId="0" xfId="0" applyAlignment="1" applyProtection="1">
      <alignment horizontal="center" vertical="center"/>
      <protection locked="0"/>
    </xf>
    <xf numFmtId="0" fontId="5"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2" fontId="0" fillId="0" borderId="0" xfId="0" applyNumberFormat="1" applyProtection="1">
      <protection locked="0"/>
    </xf>
    <xf numFmtId="164" fontId="0" fillId="0" borderId="0" xfId="0" applyNumberFormat="1" applyProtection="1">
      <protection locked="0"/>
    </xf>
    <xf numFmtId="0" fontId="0" fillId="0" borderId="1" xfId="0" applyBorder="1" applyAlignment="1" applyProtection="1">
      <alignment horizontal="center" vertical="center"/>
      <protection locked="0"/>
    </xf>
    <xf numFmtId="9" fontId="0" fillId="0" borderId="1" xfId="1" applyFont="1" applyBorder="1" applyAlignment="1" applyProtection="1">
      <alignment horizontal="center" vertical="center"/>
    </xf>
    <xf numFmtId="2" fontId="0" fillId="0" borderId="1" xfId="0" applyNumberFormat="1" applyBorder="1" applyAlignment="1" applyProtection="1">
      <alignment horizontal="center"/>
      <protection locked="0"/>
    </xf>
    <xf numFmtId="0" fontId="0" fillId="0" borderId="1" xfId="0" applyBorder="1" applyAlignment="1" applyProtection="1">
      <alignment vertical="center"/>
      <protection locked="0"/>
    </xf>
    <xf numFmtId="0" fontId="13" fillId="0" borderId="0" xfId="0" applyFont="1" applyProtection="1">
      <protection locked="0"/>
    </xf>
    <xf numFmtId="9" fontId="0" fillId="0" borderId="0" xfId="1" applyFont="1" applyBorder="1" applyAlignment="1" applyProtection="1">
      <alignment horizontal="center"/>
      <protection locked="0"/>
    </xf>
    <xf numFmtId="0" fontId="3" fillId="0" borderId="1" xfId="0" applyFont="1" applyBorder="1" applyAlignment="1" applyProtection="1">
      <alignment horizontal="center"/>
      <protection locked="0"/>
    </xf>
    <xf numFmtId="0" fontId="18" fillId="0" borderId="6" xfId="0" applyFont="1" applyBorder="1" applyAlignment="1" applyProtection="1">
      <alignment horizontal="center" vertical="center"/>
      <protection locked="0"/>
    </xf>
    <xf numFmtId="14" fontId="0" fillId="0" borderId="1" xfId="0" applyNumberFormat="1" applyBorder="1" applyAlignment="1" applyProtection="1">
      <alignment horizontal="center" vertical="center"/>
      <protection locked="0"/>
    </xf>
    <xf numFmtId="0" fontId="0" fillId="0" borderId="1" xfId="0" applyBorder="1" applyAlignment="1" applyProtection="1">
      <alignment horizontal="center"/>
      <protection locked="0"/>
    </xf>
    <xf numFmtId="0" fontId="12" fillId="0" borderId="9" xfId="0" applyFont="1" applyBorder="1" applyAlignment="1" applyProtection="1">
      <alignment vertical="center"/>
      <protection locked="0"/>
    </xf>
    <xf numFmtId="0" fontId="14"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3" fillId="4"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16" fillId="5" borderId="1" xfId="0" applyFont="1" applyFill="1" applyBorder="1" applyAlignment="1" applyProtection="1">
      <alignment horizontal="center" vertical="center"/>
      <protection locked="0"/>
    </xf>
    <xf numFmtId="0" fontId="16" fillId="5" borderId="0" xfId="0" applyFont="1" applyFill="1" applyAlignment="1" applyProtection="1">
      <alignment horizontal="center" vertical="center"/>
      <protection locked="0"/>
    </xf>
    <xf numFmtId="0" fontId="3" fillId="8" borderId="1" xfId="0" applyFont="1" applyFill="1" applyBorder="1" applyAlignment="1">
      <alignment horizontal="center" vertical="center" wrapText="1"/>
    </xf>
    <xf numFmtId="0" fontId="15" fillId="4" borderId="1" xfId="0" applyFont="1" applyFill="1" applyBorder="1" applyAlignment="1" applyProtection="1">
      <alignment horizontal="center" vertical="center"/>
      <protection locked="0"/>
    </xf>
    <xf numFmtId="0" fontId="15" fillId="4" borderId="0" xfId="0" applyFont="1" applyFill="1" applyAlignment="1" applyProtection="1">
      <alignment horizontal="center" vertical="center"/>
      <protection locked="0"/>
    </xf>
    <xf numFmtId="0" fontId="15" fillId="8" borderId="1" xfId="0" applyFont="1" applyFill="1" applyBorder="1" applyAlignment="1" applyProtection="1">
      <alignment horizontal="center" vertical="center"/>
      <protection locked="0"/>
    </xf>
    <xf numFmtId="0" fontId="15" fillId="8" borderId="0" xfId="0" applyFont="1" applyFill="1" applyAlignment="1" applyProtection="1">
      <alignment horizontal="center" vertical="center"/>
      <protection locked="0"/>
    </xf>
    <xf numFmtId="0" fontId="3" fillId="2" borderId="1" xfId="0" applyFont="1" applyFill="1" applyBorder="1" applyAlignment="1">
      <alignment horizontal="center" vertical="center" wrapText="1"/>
    </xf>
    <xf numFmtId="0" fontId="15" fillId="2" borderId="1" xfId="0" applyFont="1" applyFill="1" applyBorder="1" applyAlignment="1" applyProtection="1">
      <alignment horizontal="center" vertical="center"/>
      <protection locked="0"/>
    </xf>
    <xf numFmtId="0" fontId="15" fillId="2" borderId="0" xfId="0" applyFont="1" applyFill="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29" fillId="0" borderId="1" xfId="2"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9" fontId="5" fillId="0" borderId="1" xfId="1" applyFont="1" applyBorder="1" applyAlignment="1" applyProtection="1">
      <alignment horizontal="center" vertical="center"/>
    </xf>
    <xf numFmtId="14" fontId="32" fillId="0" borderId="1" xfId="0" applyNumberFormat="1" applyFont="1" applyBorder="1" applyAlignment="1" applyProtection="1">
      <alignment horizontal="center" vertical="center"/>
      <protection locked="0"/>
    </xf>
    <xf numFmtId="0" fontId="29" fillId="0" borderId="6" xfId="0" applyFont="1" applyBorder="1" applyAlignment="1" applyProtection="1">
      <alignment horizontal="center" vertical="center"/>
      <protection locked="0"/>
    </xf>
    <xf numFmtId="0" fontId="25" fillId="0" borderId="0" xfId="2" applyProtection="1">
      <protection locked="0"/>
    </xf>
    <xf numFmtId="0" fontId="25" fillId="0" borderId="0" xfId="2" applyAlignment="1" applyProtection="1">
      <alignment horizontal="center"/>
      <protection locked="0"/>
    </xf>
    <xf numFmtId="0" fontId="25" fillId="0" borderId="0" xfId="2" applyAlignment="1" applyProtection="1">
      <alignment vertical="center"/>
      <protection locked="0"/>
    </xf>
    <xf numFmtId="0" fontId="25" fillId="0" borderId="0" xfId="2" applyAlignment="1" applyProtection="1">
      <alignment horizontal="center" vertical="center"/>
      <protection locked="0"/>
    </xf>
    <xf numFmtId="2" fontId="25" fillId="0" borderId="0" xfId="2" applyNumberFormat="1" applyProtection="1">
      <protection locked="0"/>
    </xf>
    <xf numFmtId="164" fontId="25" fillId="0" borderId="0" xfId="2" applyNumberFormat="1" applyProtection="1">
      <protection locked="0"/>
    </xf>
    <xf numFmtId="0" fontId="25" fillId="0" borderId="1" xfId="2" applyBorder="1" applyAlignment="1" applyProtection="1">
      <alignment horizontal="center" vertical="center"/>
      <protection locked="0"/>
    </xf>
    <xf numFmtId="0" fontId="25" fillId="0" borderId="1" xfId="2" applyBorder="1" applyAlignment="1" applyProtection="1">
      <alignment horizontal="center" vertical="center" wrapText="1"/>
      <protection locked="0"/>
    </xf>
    <xf numFmtId="0" fontId="35" fillId="0" borderId="1" xfId="2" applyFont="1" applyBorder="1" applyAlignment="1" applyProtection="1">
      <alignment horizontal="center" vertical="center" wrapText="1"/>
      <protection locked="0"/>
    </xf>
    <xf numFmtId="0" fontId="0" fillId="0" borderId="8" xfId="0" applyBorder="1" applyProtection="1">
      <protection locked="0"/>
    </xf>
    <xf numFmtId="0" fontId="4" fillId="0" borderId="0" xfId="0" applyFont="1" applyAlignment="1" applyProtection="1">
      <alignment vertical="center"/>
      <protection locked="0"/>
    </xf>
    <xf numFmtId="0" fontId="15" fillId="0" borderId="0" xfId="0" applyFont="1" applyAlignment="1" applyProtection="1">
      <alignment horizontal="center" vertical="center"/>
      <protection locked="0"/>
    </xf>
    <xf numFmtId="0" fontId="4" fillId="0" borderId="0" xfId="0" applyFont="1" applyAlignment="1" applyProtection="1">
      <alignment horizontal="right" vertical="center"/>
      <protection locked="0"/>
    </xf>
    <xf numFmtId="0" fontId="4" fillId="0" borderId="0" xfId="0" applyFont="1" applyProtection="1">
      <protection locked="0"/>
    </xf>
    <xf numFmtId="0" fontId="18" fillId="0" borderId="0" xfId="0" applyFont="1" applyAlignment="1" applyProtection="1">
      <alignment horizontal="justify" vertical="center"/>
      <protection locked="0"/>
    </xf>
    <xf numFmtId="0" fontId="18" fillId="0" borderId="0" xfId="0" applyFont="1" applyAlignment="1" applyProtection="1">
      <alignment vertical="center"/>
      <protection locked="0"/>
    </xf>
    <xf numFmtId="0" fontId="15" fillId="9" borderId="1" xfId="0" applyFont="1" applyFill="1" applyBorder="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15" fillId="9" borderId="6" xfId="0" applyFont="1" applyFill="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15" fillId="9" borderId="1" xfId="0" applyFont="1" applyFill="1" applyBorder="1" applyAlignment="1" applyProtection="1">
      <alignment horizontal="center" vertical="center"/>
      <protection locked="0"/>
    </xf>
    <xf numFmtId="0" fontId="15" fillId="0" borderId="0" xfId="0" applyFont="1" applyAlignment="1" applyProtection="1">
      <alignment vertical="center"/>
      <protection locked="0"/>
    </xf>
    <xf numFmtId="0" fontId="16" fillId="0" borderId="0" xfId="0" applyFont="1" applyAlignment="1" applyProtection="1">
      <alignment horizontal="center" vertical="center"/>
      <protection locked="0"/>
    </xf>
    <xf numFmtId="0" fontId="0" fillId="0" borderId="1" xfId="0" applyBorder="1" applyProtection="1">
      <protection locked="0"/>
    </xf>
    <xf numFmtId="0" fontId="28" fillId="0" borderId="0" xfId="0" applyFont="1" applyAlignment="1">
      <alignment horizontal="center"/>
    </xf>
    <xf numFmtId="0" fontId="28" fillId="0" borderId="0" xfId="0" applyFont="1" applyAlignment="1" applyProtection="1">
      <alignment horizontal="center"/>
      <protection locked="0"/>
    </xf>
    <xf numFmtId="0" fontId="20" fillId="0" borderId="1" xfId="0" applyFont="1" applyBorder="1" applyAlignment="1" applyProtection="1">
      <alignment horizontal="center" vertical="center" wrapText="1"/>
      <protection locked="0"/>
    </xf>
    <xf numFmtId="1" fontId="0" fillId="0" borderId="0" xfId="1" applyNumberFormat="1" applyFont="1" applyBorder="1" applyAlignment="1" applyProtection="1">
      <alignment horizontal="center"/>
      <protection locked="0"/>
    </xf>
    <xf numFmtId="1" fontId="0" fillId="0" borderId="1" xfId="1" applyNumberFormat="1" applyFont="1" applyBorder="1" applyAlignment="1" applyProtection="1">
      <alignment horizontal="center" vertical="center"/>
    </xf>
    <xf numFmtId="1" fontId="0" fillId="0" borderId="1" xfId="1" applyNumberFormat="1" applyFont="1" applyBorder="1" applyAlignment="1" applyProtection="1">
      <alignment horizontal="center" vertical="center"/>
      <protection locked="0"/>
    </xf>
    <xf numFmtId="1" fontId="0" fillId="0" borderId="1" xfId="0" applyNumberFormat="1" applyBorder="1" applyAlignment="1" applyProtection="1">
      <alignment horizontal="center"/>
      <protection locked="0"/>
    </xf>
    <xf numFmtId="1" fontId="0" fillId="0" borderId="6" xfId="0" applyNumberFormat="1" applyBorder="1" applyAlignment="1" applyProtection="1">
      <alignment horizontal="center"/>
      <protection locked="0"/>
    </xf>
    <xf numFmtId="0" fontId="15" fillId="0" borderId="1" xfId="0" applyFont="1" applyBorder="1" applyAlignment="1" applyProtection="1">
      <alignment horizontal="center"/>
      <protection locked="0"/>
    </xf>
    <xf numFmtId="0" fontId="0" fillId="0" borderId="0" xfId="0" applyAlignment="1" applyProtection="1">
      <alignment horizontal="center" vertical="center" wrapText="1"/>
      <protection locked="0"/>
    </xf>
    <xf numFmtId="0" fontId="14" fillId="0" borderId="0" xfId="0" applyFont="1" applyAlignment="1" applyProtection="1">
      <alignment vertical="center"/>
      <protection locked="0"/>
    </xf>
    <xf numFmtId="0" fontId="24" fillId="0" borderId="0" xfId="0" applyFont="1" applyAlignment="1" applyProtection="1">
      <alignment horizontal="center" vertical="center"/>
      <protection locked="0"/>
    </xf>
    <xf numFmtId="0" fontId="15" fillId="5"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44" fillId="5" borderId="1" xfId="0" applyFont="1" applyFill="1" applyBorder="1" applyAlignment="1" applyProtection="1">
      <alignment horizontal="center" vertical="center"/>
      <protection locked="0"/>
    </xf>
    <xf numFmtId="0" fontId="39" fillId="4" borderId="1" xfId="0" applyFont="1" applyFill="1" applyBorder="1" applyAlignment="1" applyProtection="1">
      <alignment horizontal="center" vertical="center"/>
      <protection locked="0"/>
    </xf>
    <xf numFmtId="0" fontId="15" fillId="8" borderId="1" xfId="0" applyFont="1" applyFill="1" applyBorder="1" applyAlignment="1">
      <alignment horizontal="center" vertical="center" wrapText="1"/>
    </xf>
    <xf numFmtId="0" fontId="39" fillId="8" borderId="1" xfId="0" applyFont="1" applyFill="1" applyBorder="1" applyAlignment="1" applyProtection="1">
      <alignment horizontal="center" vertical="center"/>
      <protection locked="0"/>
    </xf>
    <xf numFmtId="0" fontId="0" fillId="0" borderId="10" xfId="0" applyBorder="1" applyProtection="1">
      <protection locked="0"/>
    </xf>
    <xf numFmtId="14" fontId="35" fillId="11" borderId="1" xfId="2" applyNumberFormat="1" applyFont="1" applyFill="1" applyBorder="1" applyAlignment="1" applyProtection="1">
      <alignment horizontal="center" vertical="center"/>
      <protection locked="0"/>
    </xf>
    <xf numFmtId="14" fontId="35" fillId="0" borderId="1" xfId="2" applyNumberFormat="1" applyFont="1" applyBorder="1" applyAlignment="1" applyProtection="1">
      <alignment horizontal="center" vertical="center"/>
      <protection locked="0"/>
    </xf>
    <xf numFmtId="14" fontId="35" fillId="8" borderId="1" xfId="2" applyNumberFormat="1" applyFont="1" applyFill="1" applyBorder="1" applyAlignment="1" applyProtection="1">
      <alignment horizontal="center" vertical="center"/>
      <protection locked="0"/>
    </xf>
    <xf numFmtId="0" fontId="35" fillId="0" borderId="6" xfId="2" applyFont="1" applyBorder="1" applyAlignment="1" applyProtection="1">
      <alignment horizontal="center" vertical="center" wrapText="1"/>
      <protection locked="0"/>
    </xf>
    <xf numFmtId="0" fontId="16" fillId="6" borderId="0" xfId="2" applyFont="1" applyFill="1" applyAlignment="1" applyProtection="1">
      <alignment horizontal="center" vertical="center"/>
      <protection locked="0"/>
    </xf>
    <xf numFmtId="0" fontId="3" fillId="0" borderId="0" xfId="2" applyFont="1" applyAlignment="1" applyProtection="1">
      <alignment vertical="center"/>
      <protection locked="0"/>
    </xf>
    <xf numFmtId="0" fontId="3" fillId="0" borderId="0" xfId="2" applyFont="1" applyAlignment="1" applyProtection="1">
      <alignment horizontal="right" vertical="center"/>
      <protection locked="0"/>
    </xf>
    <xf numFmtId="0" fontId="3" fillId="0" borderId="0" xfId="2" applyFont="1" applyAlignment="1" applyProtection="1">
      <alignment horizontal="center" vertical="center"/>
      <protection locked="0"/>
    </xf>
    <xf numFmtId="0" fontId="6" fillId="0" borderId="0" xfId="2" applyFont="1" applyAlignment="1" applyProtection="1">
      <alignment vertical="center"/>
      <protection locked="0"/>
    </xf>
    <xf numFmtId="0" fontId="3" fillId="0" borderId="0" xfId="2" applyFont="1" applyProtection="1">
      <protection locked="0"/>
    </xf>
    <xf numFmtId="0" fontId="3" fillId="0" borderId="0" xfId="2" applyFont="1" applyAlignment="1" applyProtection="1">
      <alignment horizontal="center"/>
      <protection locked="0"/>
    </xf>
    <xf numFmtId="0" fontId="18" fillId="0" borderId="0" xfId="2" applyFont="1" applyAlignment="1" applyProtection="1">
      <alignment horizontal="left" vertical="center"/>
      <protection locked="0"/>
    </xf>
    <xf numFmtId="0" fontId="18" fillId="9" borderId="1" xfId="2" applyFont="1" applyFill="1" applyBorder="1" applyAlignment="1" applyProtection="1">
      <alignment horizontal="center" vertical="center"/>
      <protection locked="0"/>
    </xf>
    <xf numFmtId="0" fontId="15" fillId="0" borderId="1" xfId="2" applyFont="1" applyBorder="1" applyAlignment="1" applyProtection="1">
      <alignment horizontal="center" vertical="center"/>
      <protection locked="0"/>
    </xf>
    <xf numFmtId="0" fontId="3" fillId="0" borderId="1" xfId="2" applyFont="1" applyBorder="1" applyAlignment="1" applyProtection="1">
      <alignment vertical="center"/>
      <protection locked="0"/>
    </xf>
    <xf numFmtId="0" fontId="24" fillId="0" borderId="1" xfId="2" applyFont="1" applyBorder="1" applyAlignment="1" applyProtection="1">
      <alignment horizontal="center" vertical="center"/>
      <protection locked="0"/>
    </xf>
    <xf numFmtId="0" fontId="4" fillId="0" borderId="0" xfId="2" applyFont="1" applyAlignment="1" applyProtection="1">
      <alignment horizontal="center" vertical="center"/>
      <protection locked="0"/>
    </xf>
    <xf numFmtId="0" fontId="3" fillId="0" borderId="1" xfId="2" applyFont="1" applyBorder="1" applyAlignment="1" applyProtection="1">
      <alignment horizontal="center" vertical="center"/>
      <protection locked="0"/>
    </xf>
    <xf numFmtId="0" fontId="5" fillId="0" borderId="0" xfId="2" applyFont="1" applyAlignment="1" applyProtection="1">
      <alignment horizontal="center" vertical="center" wrapText="1"/>
      <protection locked="0"/>
    </xf>
    <xf numFmtId="0" fontId="3" fillId="0" borderId="0" xfId="2" applyFont="1" applyAlignment="1" applyProtection="1">
      <alignment horizontal="center" vertical="center" wrapText="1"/>
      <protection locked="0"/>
    </xf>
    <xf numFmtId="9" fontId="0" fillId="0" borderId="1" xfId="3" applyFont="1" applyBorder="1" applyAlignment="1" applyProtection="1">
      <alignment horizontal="center" vertical="center"/>
    </xf>
    <xf numFmtId="2" fontId="25" fillId="0" borderId="0" xfId="2" applyNumberFormat="1" applyAlignment="1" applyProtection="1">
      <alignment horizontal="center"/>
      <protection locked="0"/>
    </xf>
    <xf numFmtId="9" fontId="0" fillId="0" borderId="0" xfId="3" applyFont="1" applyBorder="1" applyAlignment="1" applyProtection="1">
      <alignment horizontal="center" vertical="center"/>
    </xf>
    <xf numFmtId="0" fontId="13" fillId="0" borderId="0" xfId="2" applyFont="1" applyProtection="1">
      <protection locked="0"/>
    </xf>
    <xf numFmtId="9" fontId="0" fillId="0" borderId="0" xfId="3" applyFont="1" applyBorder="1" applyAlignment="1" applyProtection="1">
      <alignment horizontal="center"/>
      <protection locked="0"/>
    </xf>
    <xf numFmtId="0" fontId="3" fillId="0" borderId="1" xfId="2" applyFont="1" applyBorder="1" applyAlignment="1" applyProtection="1">
      <alignment horizontal="center"/>
      <protection locked="0"/>
    </xf>
    <xf numFmtId="14" fontId="35" fillId="11" borderId="1" xfId="7" applyNumberFormat="1" applyFont="1" applyFill="1" applyBorder="1" applyAlignment="1" applyProtection="1">
      <alignment horizontal="center" vertical="center"/>
      <protection locked="0"/>
    </xf>
    <xf numFmtId="14" fontId="35" fillId="0" borderId="1" xfId="7" applyNumberFormat="1" applyFont="1" applyBorder="1" applyAlignment="1" applyProtection="1">
      <alignment horizontal="center" vertical="center"/>
      <protection locked="0"/>
    </xf>
    <xf numFmtId="0" fontId="12" fillId="0" borderId="0" xfId="2" applyFont="1" applyAlignment="1" applyProtection="1">
      <alignment vertical="center"/>
      <protection locked="0"/>
    </xf>
    <xf numFmtId="0" fontId="14" fillId="0" borderId="0" xfId="2" applyFont="1" applyAlignment="1" applyProtection="1">
      <alignment horizontal="center" vertical="center"/>
      <protection locked="0"/>
    </xf>
    <xf numFmtId="0" fontId="18" fillId="0" borderId="0" xfId="2" applyFont="1" applyAlignment="1" applyProtection="1">
      <alignment horizontal="center" vertical="center"/>
      <protection locked="0"/>
    </xf>
    <xf numFmtId="0" fontId="16" fillId="5" borderId="0" xfId="2" applyFont="1" applyFill="1" applyAlignment="1" applyProtection="1">
      <alignment horizontal="center" vertical="center"/>
      <protection locked="0"/>
    </xf>
    <xf numFmtId="0" fontId="15" fillId="4" borderId="0" xfId="2" applyFont="1" applyFill="1" applyAlignment="1" applyProtection="1">
      <alignment horizontal="center" vertical="center"/>
      <protection locked="0"/>
    </xf>
    <xf numFmtId="0" fontId="15" fillId="8" borderId="0" xfId="2" applyFont="1" applyFill="1" applyAlignment="1" applyProtection="1">
      <alignment horizontal="center" vertical="center"/>
      <protection locked="0"/>
    </xf>
    <xf numFmtId="0" fontId="15" fillId="2" borderId="0" xfId="2" applyFont="1" applyFill="1" applyAlignment="1" applyProtection="1">
      <alignment horizontal="center" vertical="center"/>
      <protection locked="0"/>
    </xf>
    <xf numFmtId="14" fontId="34" fillId="0" borderId="1" xfId="2"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3" fillId="0" borderId="17" xfId="0" applyFont="1" applyBorder="1" applyAlignment="1" applyProtection="1">
      <alignment horizontal="center"/>
      <protection locked="0"/>
    </xf>
    <xf numFmtId="14" fontId="49" fillId="0" borderId="1" xfId="0" applyNumberFormat="1" applyFont="1" applyBorder="1" applyAlignment="1">
      <alignment horizontal="center" vertical="center"/>
    </xf>
    <xf numFmtId="0" fontId="18" fillId="0" borderId="14" xfId="0" applyFont="1" applyBorder="1" applyAlignment="1" applyProtection="1">
      <alignment horizontal="center" vertical="center"/>
      <protection locked="0"/>
    </xf>
    <xf numFmtId="14" fontId="49" fillId="0" borderId="5" xfId="0" applyNumberFormat="1" applyFont="1" applyBorder="1" applyAlignment="1">
      <alignment horizontal="center" vertical="center"/>
    </xf>
    <xf numFmtId="14" fontId="49" fillId="0" borderId="3" xfId="0" applyNumberFormat="1" applyFont="1" applyBorder="1" applyAlignment="1">
      <alignment horizontal="center" vertical="center"/>
    </xf>
    <xf numFmtId="14" fontId="5" fillId="0" borderId="1" xfId="0" applyNumberFormat="1" applyFont="1" applyBorder="1" applyAlignment="1" applyProtection="1">
      <alignment horizontal="center" vertical="center"/>
      <protection locked="0"/>
    </xf>
    <xf numFmtId="0" fontId="35" fillId="11" borderId="1" xfId="7" applyFont="1" applyFill="1" applyBorder="1" applyAlignment="1" applyProtection="1">
      <alignment horizontal="center" vertical="center" wrapText="1"/>
      <protection locked="0"/>
    </xf>
    <xf numFmtId="0" fontId="16" fillId="5" borderId="1" xfId="2" applyFont="1" applyFill="1" applyBorder="1" applyAlignment="1" applyProtection="1">
      <alignment horizontal="center" vertical="center"/>
      <protection locked="0"/>
    </xf>
    <xf numFmtId="0" fontId="15" fillId="4" borderId="1" xfId="2" applyFont="1" applyFill="1" applyBorder="1" applyAlignment="1" applyProtection="1">
      <alignment horizontal="center" vertical="center"/>
      <protection locked="0"/>
    </xf>
    <xf numFmtId="0" fontId="15" fillId="8" borderId="1" xfId="2" applyFont="1" applyFill="1" applyBorder="1" applyAlignment="1" applyProtection="1">
      <alignment horizontal="center" vertical="center"/>
      <protection locked="0"/>
    </xf>
    <xf numFmtId="0" fontId="15" fillId="2" borderId="1" xfId="2" applyFont="1" applyFill="1" applyBorder="1" applyAlignment="1" applyProtection="1">
      <alignment horizontal="center" vertical="center"/>
      <protection locked="0"/>
    </xf>
    <xf numFmtId="0" fontId="3" fillId="4" borderId="1" xfId="2" applyFont="1" applyFill="1" applyBorder="1" applyAlignment="1">
      <alignment horizontal="center" vertical="center" wrapText="1"/>
    </xf>
    <xf numFmtId="0" fontId="7" fillId="5" borderId="1" xfId="2" applyFont="1" applyFill="1" applyBorder="1" applyAlignment="1">
      <alignment horizontal="center" vertical="center" wrapText="1"/>
    </xf>
    <xf numFmtId="0" fontId="3" fillId="8" borderId="1" xfId="2" applyFont="1" applyFill="1" applyBorder="1" applyAlignment="1">
      <alignment horizontal="center" vertical="center" wrapText="1"/>
    </xf>
    <xf numFmtId="0" fontId="3" fillId="2" borderId="1" xfId="2" applyFont="1" applyFill="1" applyBorder="1" applyAlignment="1">
      <alignment horizontal="center" vertical="center" wrapText="1"/>
    </xf>
    <xf numFmtId="0" fontId="18" fillId="8" borderId="1" xfId="0" applyFont="1" applyFill="1" applyBorder="1" applyAlignment="1" applyProtection="1">
      <alignment horizontal="center" vertical="center"/>
      <protection locked="0"/>
    </xf>
    <xf numFmtId="0" fontId="18" fillId="8" borderId="6" xfId="0" applyFont="1" applyFill="1" applyBorder="1" applyAlignment="1" applyProtection="1">
      <alignment horizontal="center" vertical="center"/>
      <protection locked="0"/>
    </xf>
    <xf numFmtId="0" fontId="2" fillId="0" borderId="0" xfId="10" applyProtection="1">
      <protection locked="0"/>
    </xf>
    <xf numFmtId="0" fontId="16" fillId="6" borderId="0" xfId="10" applyFont="1" applyFill="1" applyAlignment="1" applyProtection="1">
      <alignment horizontal="center" vertical="center"/>
      <protection locked="0"/>
    </xf>
    <xf numFmtId="0" fontId="3" fillId="0" borderId="0" xfId="10" applyFont="1" applyAlignment="1" applyProtection="1">
      <alignment vertical="center"/>
      <protection locked="0"/>
    </xf>
    <xf numFmtId="0" fontId="3" fillId="0" borderId="0" xfId="10" applyFont="1" applyAlignment="1" applyProtection="1">
      <alignment horizontal="right" vertical="center"/>
      <protection locked="0"/>
    </xf>
    <xf numFmtId="0" fontId="3" fillId="0" borderId="0" xfId="10" applyFont="1" applyAlignment="1" applyProtection="1">
      <alignment horizontal="center" vertical="center"/>
      <protection locked="0"/>
    </xf>
    <xf numFmtId="0" fontId="6" fillId="0" borderId="0" xfId="10" applyFont="1" applyAlignment="1" applyProtection="1">
      <alignment vertical="center"/>
      <protection locked="0"/>
    </xf>
    <xf numFmtId="0" fontId="3" fillId="0" borderId="0" xfId="10" applyFont="1" applyProtection="1">
      <protection locked="0"/>
    </xf>
    <xf numFmtId="0" fontId="2" fillId="0" borderId="0" xfId="10" applyAlignment="1" applyProtection="1">
      <alignment horizontal="center"/>
      <protection locked="0"/>
    </xf>
    <xf numFmtId="0" fontId="3" fillId="0" borderId="0" xfId="10" applyFont="1" applyAlignment="1" applyProtection="1">
      <alignment horizontal="center"/>
      <protection locked="0"/>
    </xf>
    <xf numFmtId="0" fontId="18" fillId="0" borderId="0" xfId="10" applyFont="1" applyAlignment="1" applyProtection="1">
      <alignment horizontal="left" vertical="center"/>
      <protection locked="0"/>
    </xf>
    <xf numFmtId="0" fontId="18" fillId="9" borderId="1" xfId="10" applyFont="1" applyFill="1" applyBorder="1" applyAlignment="1" applyProtection="1">
      <alignment horizontal="center" vertical="center"/>
      <protection locked="0"/>
    </xf>
    <xf numFmtId="0" fontId="15" fillId="0" borderId="1" xfId="10" applyFont="1" applyBorder="1" applyAlignment="1" applyProtection="1">
      <alignment horizontal="center" vertical="center"/>
      <protection locked="0"/>
    </xf>
    <xf numFmtId="0" fontId="24" fillId="0" borderId="10" xfId="10" applyFont="1" applyBorder="1" applyAlignment="1" applyProtection="1">
      <alignment horizontal="center" vertical="center"/>
      <protection locked="0"/>
    </xf>
    <xf numFmtId="0" fontId="4" fillId="0" borderId="0" xfId="10" applyFont="1" applyAlignment="1" applyProtection="1">
      <alignment horizontal="center" vertical="center"/>
      <protection locked="0"/>
    </xf>
    <xf numFmtId="0" fontId="2" fillId="0" borderId="0" xfId="10" applyAlignment="1" applyProtection="1">
      <alignment vertical="center"/>
      <protection locked="0"/>
    </xf>
    <xf numFmtId="0" fontId="3" fillId="0" borderId="1" xfId="10" applyFont="1" applyBorder="1" applyAlignment="1" applyProtection="1">
      <alignment horizontal="center" vertical="center"/>
      <protection locked="0"/>
    </xf>
    <xf numFmtId="0" fontId="2" fillId="0" borderId="0" xfId="10" applyAlignment="1" applyProtection="1">
      <alignment horizontal="center" vertical="center"/>
      <protection locked="0"/>
    </xf>
    <xf numFmtId="0" fontId="5" fillId="0" borderId="0" xfId="10" applyFont="1" applyAlignment="1" applyProtection="1">
      <alignment horizontal="center" vertical="center" wrapText="1"/>
      <protection locked="0"/>
    </xf>
    <xf numFmtId="0" fontId="3" fillId="0" borderId="0" xfId="10" applyFont="1" applyAlignment="1" applyProtection="1">
      <alignment horizontal="center" vertical="center" wrapText="1"/>
      <protection locked="0"/>
    </xf>
    <xf numFmtId="2" fontId="2" fillId="0" borderId="0" xfId="10" applyNumberFormat="1" applyProtection="1">
      <protection locked="0"/>
    </xf>
    <xf numFmtId="164" fontId="2" fillId="0" borderId="0" xfId="10" applyNumberFormat="1" applyProtection="1">
      <protection locked="0"/>
    </xf>
    <xf numFmtId="0" fontId="2" fillId="0" borderId="1" xfId="10" applyBorder="1" applyAlignment="1" applyProtection="1">
      <alignment horizontal="center" vertical="center"/>
      <protection locked="0"/>
    </xf>
    <xf numFmtId="9" fontId="0" fillId="0" borderId="1" xfId="11" applyFont="1" applyBorder="1" applyAlignment="1" applyProtection="1">
      <alignment horizontal="center" vertical="center"/>
    </xf>
    <xf numFmtId="2" fontId="2" fillId="0" borderId="1" xfId="10" applyNumberFormat="1" applyBorder="1" applyAlignment="1" applyProtection="1">
      <alignment horizontal="center"/>
      <protection locked="0"/>
    </xf>
    <xf numFmtId="0" fontId="2" fillId="0" borderId="1" xfId="10" applyBorder="1" applyAlignment="1" applyProtection="1">
      <alignment vertical="center"/>
      <protection locked="0"/>
    </xf>
    <xf numFmtId="0" fontId="13" fillId="0" borderId="0" xfId="10" applyFont="1" applyProtection="1">
      <protection locked="0"/>
    </xf>
    <xf numFmtId="9" fontId="0" fillId="0" borderId="0" xfId="11" applyFont="1" applyBorder="1" applyAlignment="1" applyProtection="1">
      <alignment horizontal="center"/>
      <protection locked="0"/>
    </xf>
    <xf numFmtId="0" fontId="3" fillId="0" borderId="1" xfId="10" applyFont="1" applyBorder="1" applyAlignment="1" applyProtection="1">
      <alignment horizontal="center"/>
      <protection locked="0"/>
    </xf>
    <xf numFmtId="0" fontId="50" fillId="0" borderId="6" xfId="10" applyFont="1" applyBorder="1" applyAlignment="1" applyProtection="1">
      <alignment horizontal="center" vertical="center"/>
      <protection locked="0"/>
    </xf>
    <xf numFmtId="14" fontId="50" fillId="0" borderId="1" xfId="10" applyNumberFormat="1" applyFont="1" applyBorder="1" applyAlignment="1" applyProtection="1">
      <alignment horizontal="center" vertical="center"/>
      <protection locked="0"/>
    </xf>
    <xf numFmtId="0" fontId="12" fillId="0" borderId="9" xfId="10" applyFont="1" applyBorder="1" applyAlignment="1" applyProtection="1">
      <alignment vertical="center"/>
      <protection locked="0"/>
    </xf>
    <xf numFmtId="0" fontId="14" fillId="0" borderId="0" xfId="10" applyFont="1" applyAlignment="1" applyProtection="1">
      <alignment horizontal="center" vertical="center"/>
      <protection locked="0"/>
    </xf>
    <xf numFmtId="0" fontId="18" fillId="0" borderId="0" xfId="10" applyFont="1" applyAlignment="1" applyProtection="1">
      <alignment horizontal="center" vertical="center"/>
      <protection locked="0"/>
    </xf>
    <xf numFmtId="0" fontId="3" fillId="4" borderId="1" xfId="10" applyFont="1" applyFill="1" applyBorder="1" applyAlignment="1">
      <alignment horizontal="center" vertical="center" wrapText="1"/>
    </xf>
    <xf numFmtId="0" fontId="7" fillId="5" borderId="1" xfId="10" applyFont="1" applyFill="1" applyBorder="1" applyAlignment="1">
      <alignment horizontal="center" vertical="center" wrapText="1"/>
    </xf>
    <xf numFmtId="0" fontId="16" fillId="5" borderId="1" xfId="10" applyFont="1" applyFill="1" applyBorder="1" applyAlignment="1" applyProtection="1">
      <alignment horizontal="center" vertical="center"/>
      <protection locked="0"/>
    </xf>
    <xf numFmtId="0" fontId="16" fillId="5" borderId="0" xfId="10" applyFont="1" applyFill="1" applyAlignment="1" applyProtection="1">
      <alignment horizontal="center" vertical="center"/>
      <protection locked="0"/>
    </xf>
    <xf numFmtId="0" fontId="3" fillId="8" borderId="1" xfId="10" applyFont="1" applyFill="1" applyBorder="1" applyAlignment="1">
      <alignment horizontal="center" vertical="center" wrapText="1"/>
    </xf>
    <xf numFmtId="0" fontId="15" fillId="4" borderId="1" xfId="10" applyFont="1" applyFill="1" applyBorder="1" applyAlignment="1" applyProtection="1">
      <alignment horizontal="center" vertical="center"/>
      <protection locked="0"/>
    </xf>
    <xf numFmtId="0" fontId="15" fillId="4" borderId="0" xfId="10" applyFont="1" applyFill="1" applyAlignment="1" applyProtection="1">
      <alignment horizontal="center" vertical="center"/>
      <protection locked="0"/>
    </xf>
    <xf numFmtId="0" fontId="15" fillId="8" borderId="1" xfId="10" applyFont="1" applyFill="1" applyBorder="1" applyAlignment="1" applyProtection="1">
      <alignment horizontal="center" vertical="center"/>
      <protection locked="0"/>
    </xf>
    <xf numFmtId="0" fontId="15" fillId="8" borderId="0" xfId="10" applyFont="1" applyFill="1" applyAlignment="1" applyProtection="1">
      <alignment horizontal="center" vertical="center"/>
      <protection locked="0"/>
    </xf>
    <xf numFmtId="0" fontId="3" fillId="2" borderId="1" xfId="10" applyFont="1" applyFill="1" applyBorder="1" applyAlignment="1">
      <alignment horizontal="center" vertical="center" wrapText="1"/>
    </xf>
    <xf numFmtId="0" fontId="15" fillId="2" borderId="1" xfId="10" applyFont="1" applyFill="1" applyBorder="1" applyAlignment="1" applyProtection="1">
      <alignment horizontal="center" vertical="center"/>
      <protection locked="0"/>
    </xf>
    <xf numFmtId="0" fontId="15" fillId="2" borderId="0" xfId="10" applyFont="1" applyFill="1" applyAlignment="1" applyProtection="1">
      <alignment horizontal="center" vertical="center"/>
      <protection locked="0"/>
    </xf>
    <xf numFmtId="0" fontId="18" fillId="0" borderId="6" xfId="4" applyFont="1" applyBorder="1" applyAlignment="1" applyProtection="1">
      <alignment horizontal="center" vertical="center"/>
      <protection locked="0"/>
    </xf>
    <xf numFmtId="14" fontId="18" fillId="0" borderId="1" xfId="4" applyNumberFormat="1" applyFont="1" applyBorder="1" applyAlignment="1" applyProtection="1">
      <alignment horizontal="center" vertical="center"/>
      <protection locked="0"/>
    </xf>
    <xf numFmtId="0" fontId="16" fillId="6" borderId="1" xfId="0" applyFont="1" applyFill="1" applyBorder="1" applyAlignment="1" applyProtection="1">
      <alignment horizontal="center" vertical="center"/>
      <protection locked="0"/>
    </xf>
    <xf numFmtId="0" fontId="15" fillId="0" borderId="10" xfId="0" applyFont="1" applyBorder="1" applyAlignment="1" applyProtection="1">
      <alignment horizontal="center" vertical="center"/>
      <protection locked="0"/>
    </xf>
    <xf numFmtId="0" fontId="18" fillId="0" borderId="1" xfId="0" applyFont="1" applyBorder="1" applyAlignment="1" applyProtection="1">
      <alignment horizontal="justify" vertical="center"/>
      <protection locked="0"/>
    </xf>
    <xf numFmtId="0" fontId="18" fillId="8" borderId="6" xfId="0" applyFont="1" applyFill="1" applyBorder="1" applyAlignment="1" applyProtection="1">
      <alignment horizontal="left" vertical="center"/>
      <protection locked="0"/>
    </xf>
    <xf numFmtId="0" fontId="18" fillId="8" borderId="11" xfId="0" applyFont="1" applyFill="1" applyBorder="1" applyAlignment="1" applyProtection="1">
      <alignment horizontal="left" vertical="center"/>
      <protection locked="0"/>
    </xf>
    <xf numFmtId="0" fontId="18" fillId="8" borderId="7" xfId="0" applyFont="1" applyFill="1" applyBorder="1" applyAlignment="1" applyProtection="1">
      <alignment horizontal="left" vertical="center"/>
      <protection locked="0"/>
    </xf>
    <xf numFmtId="0" fontId="3" fillId="0" borderId="10" xfId="0" applyFont="1" applyBorder="1" applyAlignment="1" applyProtection="1">
      <alignment horizontal="left" vertical="center"/>
      <protection locked="0"/>
    </xf>
    <xf numFmtId="0" fontId="4" fillId="0" borderId="1" xfId="0" applyFont="1" applyBorder="1" applyAlignment="1" applyProtection="1">
      <alignment horizontal="center" vertical="center"/>
      <protection locked="0"/>
    </xf>
    <xf numFmtId="0" fontId="17" fillId="9" borderId="6" xfId="0" applyFont="1" applyFill="1" applyBorder="1" applyAlignment="1" applyProtection="1">
      <alignment horizontal="center" vertical="center" wrapText="1"/>
      <protection locked="0"/>
    </xf>
    <xf numFmtId="0" fontId="17" fillId="9" borderId="7" xfId="0"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0" fillId="0" borderId="0" xfId="0" applyAlignment="1">
      <alignment horizontal="center" vertical="center"/>
    </xf>
    <xf numFmtId="0" fontId="0" fillId="0" borderId="1" xfId="0" applyBorder="1" applyAlignment="1" applyProtection="1">
      <alignment horizontal="justify" vertical="center" wrapText="1"/>
      <protection locked="0"/>
    </xf>
    <xf numFmtId="0" fontId="5" fillId="0" borderId="0" xfId="0" applyFont="1" applyAlignment="1">
      <alignment horizontal="center" vertical="center" wrapText="1"/>
    </xf>
    <xf numFmtId="0" fontId="20" fillId="0" borderId="1" xfId="0" applyFont="1" applyBorder="1" applyAlignment="1" applyProtection="1">
      <alignment horizontal="center"/>
      <protection locked="0"/>
    </xf>
    <xf numFmtId="0" fontId="3" fillId="0" borderId="1" xfId="0" applyFont="1" applyBorder="1" applyAlignment="1" applyProtection="1">
      <alignment horizontal="center" vertical="center" wrapText="1"/>
      <protection locked="0"/>
    </xf>
    <xf numFmtId="0" fontId="34" fillId="11" borderId="6" xfId="2" applyFont="1" applyFill="1" applyBorder="1" applyAlignment="1" applyProtection="1">
      <alignment horizontal="center" vertical="center" wrapText="1"/>
      <protection locked="0"/>
    </xf>
    <xf numFmtId="0" fontId="35" fillId="11" borderId="7" xfId="2" applyFont="1" applyFill="1" applyBorder="1" applyAlignment="1" applyProtection="1">
      <alignment horizontal="center" vertical="center" wrapText="1"/>
      <protection locked="0"/>
    </xf>
    <xf numFmtId="0" fontId="35" fillId="11" borderId="6" xfId="2"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justify" vertical="center"/>
      <protection locked="0"/>
    </xf>
    <xf numFmtId="0" fontId="3" fillId="0" borderId="6"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3" fillId="0" borderId="1" xfId="0" applyFont="1" applyBorder="1" applyAlignment="1" applyProtection="1">
      <alignment horizontal="center"/>
      <protection locked="0"/>
    </xf>
    <xf numFmtId="0" fontId="19" fillId="0" borderId="0" xfId="0" applyFont="1" applyAlignment="1" applyProtection="1">
      <alignment horizontal="center" vertical="center"/>
      <protection locked="0"/>
    </xf>
    <xf numFmtId="0" fontId="19" fillId="0" borderId="0" xfId="0" applyFont="1" applyAlignment="1" applyProtection="1">
      <alignment horizontal="right" vertical="center" textRotation="90"/>
      <protection locked="0"/>
    </xf>
    <xf numFmtId="0" fontId="34" fillId="0" borderId="6" xfId="2" applyFont="1" applyBorder="1" applyAlignment="1" applyProtection="1">
      <alignment horizontal="center" vertical="center" wrapText="1"/>
      <protection locked="0"/>
    </xf>
    <xf numFmtId="0" fontId="35" fillId="0" borderId="7" xfId="2" applyFont="1" applyBorder="1" applyAlignment="1" applyProtection="1">
      <alignment horizontal="center" vertical="center" wrapText="1"/>
      <protection locked="0"/>
    </xf>
    <xf numFmtId="0" fontId="14" fillId="0" borderId="1" xfId="0" applyFont="1" applyBorder="1" applyAlignment="1">
      <alignment horizontal="center" vertical="center"/>
    </xf>
    <xf numFmtId="0" fontId="16" fillId="6" borderId="1" xfId="10" applyFont="1" applyFill="1" applyBorder="1" applyAlignment="1" applyProtection="1">
      <alignment horizontal="center" vertical="center"/>
      <protection locked="0"/>
    </xf>
    <xf numFmtId="0" fontId="15" fillId="0" borderId="10" xfId="10" applyFont="1" applyBorder="1" applyAlignment="1" applyProtection="1">
      <alignment horizontal="center" vertical="center"/>
      <protection locked="0"/>
    </xf>
    <xf numFmtId="0" fontId="18" fillId="0" borderId="1" xfId="10" applyFont="1" applyBorder="1" applyAlignment="1" applyProtection="1">
      <alignment horizontal="justify" vertical="center"/>
      <protection locked="0"/>
    </xf>
    <xf numFmtId="0" fontId="18" fillId="11" borderId="6" xfId="10" applyFont="1" applyFill="1" applyBorder="1" applyAlignment="1" applyProtection="1">
      <alignment horizontal="left" vertical="center" wrapText="1"/>
      <protection locked="0"/>
    </xf>
    <xf numFmtId="0" fontId="18" fillId="11" borderId="11" xfId="10" applyFont="1" applyFill="1" applyBorder="1" applyAlignment="1" applyProtection="1">
      <alignment horizontal="left" vertical="center" wrapText="1"/>
      <protection locked="0"/>
    </xf>
    <xf numFmtId="0" fontId="18" fillId="11" borderId="7" xfId="10" applyFont="1" applyFill="1" applyBorder="1" applyAlignment="1" applyProtection="1">
      <alignment horizontal="left" vertical="center" wrapText="1"/>
      <protection locked="0"/>
    </xf>
    <xf numFmtId="0" fontId="3" fillId="0" borderId="10" xfId="10" applyFont="1" applyBorder="1" applyAlignment="1" applyProtection="1">
      <alignment horizontal="left" vertical="center"/>
      <protection locked="0"/>
    </xf>
    <xf numFmtId="0" fontId="4" fillId="0" borderId="1" xfId="10" applyFont="1" applyBorder="1" applyAlignment="1" applyProtection="1">
      <alignment horizontal="center" vertical="center"/>
      <protection locked="0"/>
    </xf>
    <xf numFmtId="0" fontId="17" fillId="9" borderId="6" xfId="10" applyFont="1" applyFill="1" applyBorder="1" applyAlignment="1" applyProtection="1">
      <alignment horizontal="center" vertical="center" wrapText="1"/>
      <protection locked="0"/>
    </xf>
    <xf numFmtId="0" fontId="17" fillId="9" borderId="7" xfId="10" applyFont="1" applyFill="1" applyBorder="1" applyAlignment="1" applyProtection="1">
      <alignment horizontal="center" vertical="center" wrapText="1"/>
      <protection locked="0"/>
    </xf>
    <xf numFmtId="0" fontId="3" fillId="0" borderId="1" xfId="10" applyFont="1" applyBorder="1" applyAlignment="1" applyProtection="1">
      <alignment horizontal="center" vertical="center"/>
      <protection locked="0"/>
    </xf>
    <xf numFmtId="0" fontId="2" fillId="0" borderId="0" xfId="10" applyAlignment="1">
      <alignment horizontal="center" vertical="center"/>
    </xf>
    <xf numFmtId="0" fontId="2" fillId="0" borderId="1" xfId="10" applyBorder="1" applyAlignment="1" applyProtection="1">
      <alignment horizontal="justify" vertical="center" wrapText="1"/>
      <protection locked="0"/>
    </xf>
    <xf numFmtId="0" fontId="5" fillId="0" borderId="0" xfId="10" applyFont="1" applyAlignment="1">
      <alignment horizontal="center" vertical="center" wrapText="1"/>
    </xf>
    <xf numFmtId="0" fontId="20" fillId="0" borderId="1" xfId="10" applyFont="1" applyBorder="1" applyAlignment="1" applyProtection="1">
      <alignment horizontal="center"/>
      <protection locked="0"/>
    </xf>
    <xf numFmtId="0" fontId="3" fillId="0" borderId="1" xfId="10" applyFont="1" applyBorder="1" applyAlignment="1" applyProtection="1">
      <alignment horizontal="center" vertical="center" wrapText="1"/>
      <protection locked="0"/>
    </xf>
    <xf numFmtId="0" fontId="13" fillId="0" borderId="6" xfId="8" applyFont="1" applyBorder="1" applyAlignment="1" applyProtection="1">
      <alignment horizontal="justify" vertical="center" wrapText="1"/>
      <protection locked="0"/>
    </xf>
    <xf numFmtId="0" fontId="13" fillId="0" borderId="7" xfId="8" applyFont="1" applyBorder="1" applyAlignment="1" applyProtection="1">
      <alignment horizontal="justify" vertical="center" wrapText="1"/>
      <protection locked="0"/>
    </xf>
    <xf numFmtId="0" fontId="13" fillId="0" borderId="6" xfId="8" applyFont="1" applyBorder="1" applyAlignment="1" applyProtection="1">
      <alignment horizontal="center" vertical="center" wrapText="1"/>
      <protection locked="0"/>
    </xf>
    <xf numFmtId="0" fontId="13" fillId="0" borderId="7" xfId="8" applyFont="1" applyBorder="1" applyAlignment="1" applyProtection="1">
      <alignment horizontal="center" vertical="center" wrapText="1"/>
      <protection locked="0"/>
    </xf>
    <xf numFmtId="0" fontId="2" fillId="0" borderId="1" xfId="10" applyBorder="1" applyAlignment="1" applyProtection="1">
      <alignment horizontal="justify" vertical="center"/>
      <protection locked="0"/>
    </xf>
    <xf numFmtId="0" fontId="3" fillId="0" borderId="6" xfId="10" applyFont="1" applyBorder="1" applyAlignment="1" applyProtection="1">
      <alignment horizontal="center"/>
      <protection locked="0"/>
    </xf>
    <xf numFmtId="0" fontId="3" fillId="0" borderId="7" xfId="10" applyFont="1" applyBorder="1" applyAlignment="1" applyProtection="1">
      <alignment horizontal="center"/>
      <protection locked="0"/>
    </xf>
    <xf numFmtId="0" fontId="19" fillId="0" borderId="0" xfId="10" applyFont="1" applyAlignment="1" applyProtection="1">
      <alignment horizontal="center" vertical="center"/>
      <protection locked="0"/>
    </xf>
    <xf numFmtId="0" fontId="19" fillId="0" borderId="0" xfId="10" applyFont="1" applyAlignment="1" applyProtection="1">
      <alignment horizontal="right" vertical="center" textRotation="90"/>
      <protection locked="0"/>
    </xf>
    <xf numFmtId="0" fontId="14" fillId="0" borderId="1" xfId="10" applyFont="1" applyBorder="1" applyAlignment="1">
      <alignment horizontal="center" vertical="center"/>
    </xf>
    <xf numFmtId="0" fontId="18" fillId="11" borderId="6" xfId="0" applyFont="1" applyFill="1" applyBorder="1" applyAlignment="1" applyProtection="1">
      <alignment horizontal="left" vertical="center" wrapText="1"/>
      <protection locked="0"/>
    </xf>
    <xf numFmtId="0" fontId="18" fillId="11" borderId="11" xfId="0" applyFont="1" applyFill="1" applyBorder="1" applyAlignment="1" applyProtection="1">
      <alignment horizontal="left" vertical="center" wrapText="1"/>
      <protection locked="0"/>
    </xf>
    <xf numFmtId="0" fontId="18" fillId="11" borderId="7" xfId="0" applyFont="1" applyFill="1" applyBorder="1" applyAlignment="1" applyProtection="1">
      <alignment horizontal="left" vertical="center" wrapText="1"/>
      <protection locked="0"/>
    </xf>
    <xf numFmtId="0" fontId="18" fillId="0" borderId="6"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wrapText="1"/>
      <protection locked="0"/>
    </xf>
    <xf numFmtId="0" fontId="18" fillId="11" borderId="6" xfId="4" applyFont="1" applyFill="1" applyBorder="1" applyAlignment="1" applyProtection="1">
      <alignment horizontal="center" vertical="center" wrapText="1"/>
      <protection locked="0"/>
    </xf>
    <xf numFmtId="0" fontId="18" fillId="11" borderId="7" xfId="4" applyFont="1" applyFill="1" applyBorder="1" applyAlignment="1" applyProtection="1">
      <alignment horizontal="center" vertical="center" wrapText="1"/>
      <protection locked="0"/>
    </xf>
    <xf numFmtId="0" fontId="18" fillId="0" borderId="6" xfId="4" applyFont="1" applyBorder="1" applyAlignment="1" applyProtection="1">
      <alignment horizontal="center" vertical="center" wrapText="1"/>
      <protection locked="0"/>
    </xf>
    <xf numFmtId="0" fontId="18" fillId="0" borderId="7" xfId="4" applyFont="1" applyBorder="1" applyAlignment="1" applyProtection="1">
      <alignment horizontal="center" vertical="center" wrapText="1"/>
      <protection locked="0"/>
    </xf>
    <xf numFmtId="0" fontId="13" fillId="0" borderId="1" xfId="0" applyFont="1" applyBorder="1" applyAlignment="1" applyProtection="1">
      <alignment horizontal="justify" vertical="center"/>
      <protection locked="0"/>
    </xf>
    <xf numFmtId="0" fontId="0" fillId="0" borderId="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13" fillId="0" borderId="1" xfId="0" applyFont="1" applyBorder="1" applyAlignment="1" applyProtection="1">
      <alignment horizontal="justify" vertical="center" wrapText="1"/>
      <protection locked="0"/>
    </xf>
    <xf numFmtId="0" fontId="34" fillId="0" borderId="7" xfId="2" applyFont="1" applyBorder="1" applyAlignment="1" applyProtection="1">
      <alignment horizontal="center" vertical="center" wrapText="1"/>
      <protection locked="0"/>
    </xf>
    <xf numFmtId="0" fontId="35" fillId="0" borderId="6" xfId="2" applyFont="1" applyBorder="1" applyAlignment="1" applyProtection="1">
      <alignment horizontal="center" vertical="center" wrapText="1"/>
      <protection locked="0"/>
    </xf>
    <xf numFmtId="0" fontId="36" fillId="0" borderId="6" xfId="2" applyFont="1" applyBorder="1" applyAlignment="1" applyProtection="1">
      <alignment horizontal="center" vertical="center" wrapText="1"/>
      <protection locked="0"/>
    </xf>
    <xf numFmtId="0" fontId="36" fillId="0" borderId="7" xfId="2" applyFont="1" applyBorder="1" applyAlignment="1" applyProtection="1">
      <alignment horizontal="center" vertical="center" wrapText="1"/>
      <protection locked="0"/>
    </xf>
    <xf numFmtId="0" fontId="35" fillId="0" borderId="11" xfId="2" applyFont="1" applyBorder="1" applyAlignment="1" applyProtection="1">
      <alignment horizontal="center" vertical="center" wrapText="1"/>
      <protection locked="0"/>
    </xf>
    <xf numFmtId="0" fontId="36" fillId="8" borderId="6" xfId="2" applyFont="1" applyFill="1" applyBorder="1" applyAlignment="1" applyProtection="1">
      <alignment horizontal="center" vertical="center" wrapText="1"/>
      <protection locked="0"/>
    </xf>
    <xf numFmtId="0" fontId="36" fillId="8" borderId="7" xfId="2" applyFont="1" applyFill="1" applyBorder="1" applyAlignment="1" applyProtection="1">
      <alignment horizontal="center" vertical="center" wrapText="1"/>
      <protection locked="0"/>
    </xf>
    <xf numFmtId="0" fontId="35" fillId="0" borderId="1" xfId="2" applyFont="1" applyBorder="1" applyAlignment="1" applyProtection="1">
      <alignment horizontal="center" vertical="center" wrapText="1"/>
      <protection locked="0"/>
    </xf>
    <xf numFmtId="0" fontId="32" fillId="0" borderId="1" xfId="0" applyFont="1" applyBorder="1" applyAlignment="1" applyProtection="1">
      <alignment horizontal="justify" vertical="center"/>
      <protection locked="0"/>
    </xf>
    <xf numFmtId="0" fontId="18" fillId="0" borderId="6"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9" fillId="0" borderId="0" xfId="2" applyFont="1" applyAlignment="1" applyProtection="1">
      <alignment horizontal="center" vertical="center"/>
      <protection locked="0"/>
    </xf>
    <xf numFmtId="0" fontId="19" fillId="0" borderId="0" xfId="2" applyFont="1" applyAlignment="1" applyProtection="1">
      <alignment horizontal="right" vertical="center" textRotation="90"/>
      <protection locked="0"/>
    </xf>
    <xf numFmtId="0" fontId="34" fillId="0" borderId="1" xfId="7" applyFont="1" applyBorder="1" applyAlignment="1" applyProtection="1">
      <alignment horizontal="justify" vertical="center" wrapText="1"/>
      <protection locked="0"/>
    </xf>
    <xf numFmtId="0" fontId="35" fillId="11" borderId="1" xfId="7" applyFont="1" applyFill="1" applyBorder="1" applyAlignment="1" applyProtection="1">
      <alignment horizontal="center" vertical="center" wrapText="1"/>
      <protection locked="0"/>
    </xf>
    <xf numFmtId="0" fontId="16" fillId="6" borderId="0" xfId="2" applyFont="1" applyFill="1" applyAlignment="1" applyProtection="1">
      <alignment horizontal="center" vertical="center"/>
      <protection locked="0"/>
    </xf>
    <xf numFmtId="0" fontId="3" fillId="0" borderId="0" xfId="2" applyFont="1" applyAlignment="1" applyProtection="1">
      <alignment horizontal="center" vertical="center" wrapText="1"/>
      <protection locked="0"/>
    </xf>
    <xf numFmtId="0" fontId="3" fillId="0" borderId="0" xfId="2" applyFont="1" applyAlignment="1" applyProtection="1">
      <alignment horizontal="center" vertical="center"/>
      <protection locked="0"/>
    </xf>
    <xf numFmtId="0" fontId="14" fillId="0" borderId="1" xfId="2" applyFont="1" applyBorder="1" applyAlignment="1">
      <alignment horizontal="center" vertical="center"/>
    </xf>
    <xf numFmtId="0" fontId="35" fillId="0" borderId="1" xfId="7" applyFont="1" applyBorder="1" applyAlignment="1" applyProtection="1">
      <alignment horizontal="justify" vertical="center" wrapText="1"/>
      <protection locked="0"/>
    </xf>
    <xf numFmtId="0" fontId="34" fillId="11" borderId="1" xfId="7" applyFont="1" applyFill="1" applyBorder="1" applyAlignment="1" applyProtection="1">
      <alignment horizontal="justify" vertical="center" wrapText="1"/>
      <protection locked="0"/>
    </xf>
    <xf numFmtId="0" fontId="35" fillId="11" borderId="1" xfId="7" applyFont="1" applyFill="1" applyBorder="1" applyAlignment="1" applyProtection="1">
      <alignment horizontal="justify" vertical="center" wrapText="1"/>
      <protection locked="0"/>
    </xf>
    <xf numFmtId="0" fontId="25" fillId="0" borderId="0" xfId="2" applyAlignment="1" applyProtection="1">
      <alignment horizontal="justify" vertical="center" wrapText="1"/>
      <protection locked="0"/>
    </xf>
    <xf numFmtId="0" fontId="25" fillId="0" borderId="0" xfId="2" applyAlignment="1" applyProtection="1">
      <alignment horizontal="justify" vertical="center"/>
      <protection locked="0"/>
    </xf>
    <xf numFmtId="0" fontId="3" fillId="0" borderId="1" xfId="2" applyFont="1" applyBorder="1" applyAlignment="1" applyProtection="1">
      <alignment horizontal="center"/>
      <protection locked="0"/>
    </xf>
    <xf numFmtId="0" fontId="25" fillId="0" borderId="1" xfId="2" applyBorder="1" applyAlignment="1" applyProtection="1">
      <alignment horizontal="justify" vertical="center" wrapText="1"/>
      <protection locked="0"/>
    </xf>
    <xf numFmtId="0" fontId="17" fillId="9" borderId="1" xfId="2" applyFont="1" applyFill="1" applyBorder="1" applyAlignment="1" applyProtection="1">
      <alignment horizontal="center" vertical="center" wrapText="1"/>
      <protection locked="0"/>
    </xf>
    <xf numFmtId="0" fontId="47" fillId="0" borderId="1" xfId="0" applyFont="1" applyBorder="1" applyAlignment="1" applyProtection="1">
      <alignment horizontal="center" vertical="center"/>
      <protection locked="0"/>
    </xf>
    <xf numFmtId="0" fontId="5" fillId="0" borderId="1" xfId="2" applyFont="1" applyBorder="1" applyAlignment="1">
      <alignment horizontal="center" vertical="center" wrapText="1"/>
    </xf>
    <xf numFmtId="0" fontId="4" fillId="0" borderId="1" xfId="2" applyFont="1" applyBorder="1" applyAlignment="1" applyProtection="1">
      <alignment horizontal="center" vertical="center"/>
      <protection locked="0"/>
    </xf>
    <xf numFmtId="0" fontId="20" fillId="0" borderId="1" xfId="2" applyFont="1" applyBorder="1" applyAlignment="1" applyProtection="1">
      <alignment horizontal="center"/>
      <protection locked="0"/>
    </xf>
    <xf numFmtId="0" fontId="3" fillId="0" borderId="1" xfId="2" applyFont="1" applyBorder="1" applyAlignment="1" applyProtection="1">
      <alignment horizontal="center" vertical="center" wrapText="1"/>
      <protection locked="0"/>
    </xf>
    <xf numFmtId="0" fontId="3" fillId="0" borderId="10" xfId="2" applyFont="1" applyBorder="1" applyAlignment="1" applyProtection="1">
      <alignment horizontal="left" vertical="center"/>
      <protection locked="0"/>
    </xf>
    <xf numFmtId="0" fontId="4" fillId="0" borderId="0" xfId="2" applyFont="1" applyAlignment="1" applyProtection="1">
      <alignment horizontal="center" vertical="center"/>
      <protection locked="0"/>
    </xf>
    <xf numFmtId="0" fontId="3" fillId="0" borderId="0" xfId="2" applyFont="1" applyAlignment="1" applyProtection="1">
      <alignment horizontal="left" vertical="center"/>
      <protection locked="0"/>
    </xf>
    <xf numFmtId="0" fontId="3" fillId="0" borderId="1" xfId="2" applyFont="1" applyBorder="1" applyAlignment="1" applyProtection="1">
      <alignment horizontal="center" vertical="center"/>
      <protection locked="0"/>
    </xf>
    <xf numFmtId="0" fontId="25" fillId="0" borderId="1" xfId="2" applyBorder="1" applyAlignment="1">
      <alignment horizontal="center" vertical="center"/>
    </xf>
    <xf numFmtId="0" fontId="33" fillId="0" borderId="10" xfId="2" applyFont="1" applyBorder="1" applyAlignment="1" applyProtection="1">
      <alignment horizontal="center" vertical="center"/>
      <protection locked="0"/>
    </xf>
    <xf numFmtId="0" fontId="18" fillId="0" borderId="1" xfId="2" applyFont="1" applyBorder="1" applyAlignment="1" applyProtection="1">
      <alignment horizontal="justify" vertical="center"/>
      <protection locked="0"/>
    </xf>
    <xf numFmtId="0" fontId="18" fillId="11" borderId="1" xfId="2" applyFont="1" applyFill="1" applyBorder="1" applyAlignment="1" applyProtection="1">
      <alignment horizontal="left" vertical="center"/>
      <protection locked="0"/>
    </xf>
    <xf numFmtId="0" fontId="18" fillId="11" borderId="6" xfId="0" applyFont="1" applyFill="1" applyBorder="1" applyAlignment="1" applyProtection="1">
      <alignment horizontal="left" vertical="center"/>
      <protection locked="0"/>
    </xf>
    <xf numFmtId="0" fontId="18" fillId="11" borderId="11" xfId="0" applyFont="1" applyFill="1" applyBorder="1" applyAlignment="1" applyProtection="1">
      <alignment horizontal="left" vertical="center"/>
      <protection locked="0"/>
    </xf>
    <xf numFmtId="0" fontId="18" fillId="11" borderId="7" xfId="0" applyFont="1" applyFill="1" applyBorder="1" applyAlignment="1" applyProtection="1">
      <alignment horizontal="left" vertical="center"/>
      <protection locked="0"/>
    </xf>
    <xf numFmtId="0" fontId="13" fillId="0" borderId="6" xfId="0" applyFont="1" applyBorder="1" applyAlignment="1" applyProtection="1">
      <alignment horizontal="justify" vertical="center" wrapText="1"/>
      <protection locked="0"/>
    </xf>
    <xf numFmtId="0" fontId="13" fillId="0" borderId="7" xfId="0" applyFont="1" applyBorder="1" applyAlignment="1" applyProtection="1">
      <alignment horizontal="justify" vertical="center" wrapText="1"/>
      <protection locked="0"/>
    </xf>
    <xf numFmtId="0" fontId="0" fillId="0" borderId="6"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13" fillId="0" borderId="6" xfId="0" applyFont="1" applyBorder="1" applyAlignment="1" applyProtection="1">
      <alignment horizontal="justify" vertical="center"/>
      <protection locked="0"/>
    </xf>
    <xf numFmtId="0" fontId="13" fillId="0" borderId="7" xfId="0" applyFont="1" applyBorder="1" applyAlignment="1" applyProtection="1">
      <alignment horizontal="justify" vertical="center"/>
      <protection locked="0"/>
    </xf>
    <xf numFmtId="0" fontId="5" fillId="0" borderId="1" xfId="0" applyFont="1" applyBorder="1" applyAlignment="1" applyProtection="1">
      <alignment horizontal="justify" vertical="center" wrapText="1"/>
      <protection locked="0"/>
    </xf>
    <xf numFmtId="0" fontId="37" fillId="0" borderId="1" xfId="2" applyFont="1" applyBorder="1" applyAlignment="1" applyProtection="1">
      <alignment horizontal="center" vertical="center" wrapText="1"/>
      <protection locked="0"/>
    </xf>
    <xf numFmtId="0" fontId="5" fillId="0" borderId="1" xfId="0" applyFont="1" applyBorder="1" applyAlignment="1" applyProtection="1">
      <alignment horizontal="justify" vertical="center"/>
      <protection locked="0"/>
    </xf>
    <xf numFmtId="0" fontId="30" fillId="0" borderId="1" xfId="2" applyFont="1" applyBorder="1" applyAlignment="1" applyProtection="1">
      <alignment horizontal="center" vertical="center" wrapText="1"/>
      <protection locked="0"/>
    </xf>
    <xf numFmtId="0" fontId="30" fillId="0" borderId="6" xfId="2" applyFont="1" applyBorder="1" applyAlignment="1" applyProtection="1">
      <alignment horizontal="center" vertical="center" wrapText="1"/>
      <protection locked="0"/>
    </xf>
    <xf numFmtId="0" fontId="30" fillId="0" borderId="7" xfId="2" applyFont="1" applyBorder="1" applyAlignment="1" applyProtection="1">
      <alignment horizontal="center" vertical="center" wrapText="1"/>
      <protection locked="0"/>
    </xf>
    <xf numFmtId="0" fontId="43" fillId="0" borderId="0" xfId="0" applyFont="1" applyAlignment="1" applyProtection="1">
      <alignment horizontal="right" vertical="center" textRotation="90"/>
      <protection locked="0"/>
    </xf>
    <xf numFmtId="0" fontId="38" fillId="6" borderId="1" xfId="0" applyFont="1" applyFill="1" applyBorder="1" applyAlignment="1" applyProtection="1">
      <alignment horizontal="center" vertical="center"/>
      <protection locked="0"/>
    </xf>
    <xf numFmtId="0" fontId="15" fillId="0" borderId="6"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42" fillId="0" borderId="1" xfId="0" applyFont="1" applyBorder="1" applyAlignment="1">
      <alignment horizontal="center" vertical="center"/>
    </xf>
    <xf numFmtId="0" fontId="15" fillId="0" borderId="1" xfId="0" applyFont="1" applyBorder="1" applyAlignment="1" applyProtection="1">
      <alignment horizontal="center" vertical="center" wrapText="1"/>
      <protection locked="0"/>
    </xf>
    <xf numFmtId="0" fontId="43" fillId="0" borderId="0" xfId="0" applyFont="1" applyAlignment="1" applyProtection="1">
      <alignment horizontal="center" vertical="center"/>
      <protection locked="0"/>
    </xf>
    <xf numFmtId="0" fontId="5" fillId="0" borderId="6" xfId="0" applyFont="1" applyBorder="1" applyAlignment="1" applyProtection="1">
      <alignment horizontal="justify" vertical="center" wrapText="1"/>
      <protection locked="0"/>
    </xf>
    <xf numFmtId="0" fontId="5" fillId="0" borderId="11" xfId="0" applyFont="1" applyBorder="1" applyAlignment="1" applyProtection="1">
      <alignment horizontal="justify" vertical="center" wrapText="1"/>
      <protection locked="0"/>
    </xf>
    <xf numFmtId="0" fontId="5" fillId="0" borderId="7" xfId="0" applyFont="1" applyBorder="1" applyAlignment="1" applyProtection="1">
      <alignment horizontal="justify" vertical="center" wrapText="1"/>
      <protection locked="0"/>
    </xf>
    <xf numFmtId="0" fontId="0" fillId="0" borderId="11" xfId="0"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6" xfId="0" applyFont="1" applyBorder="1" applyAlignment="1" applyProtection="1">
      <alignment horizontal="center"/>
      <protection locked="0"/>
    </xf>
    <xf numFmtId="0" fontId="15" fillId="0" borderId="11" xfId="0" applyFont="1" applyBorder="1" applyAlignment="1" applyProtection="1">
      <alignment horizontal="center"/>
      <protection locked="0"/>
    </xf>
    <xf numFmtId="0" fontId="15" fillId="0" borderId="7" xfId="0" applyFont="1" applyBorder="1" applyAlignment="1" applyProtection="1">
      <alignment horizontal="center"/>
      <protection locked="0"/>
    </xf>
    <xf numFmtId="0" fontId="41" fillId="0" borderId="1" xfId="0"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0" fontId="39" fillId="0" borderId="1" xfId="0" applyFont="1" applyBorder="1" applyAlignment="1">
      <alignment horizontal="center" vertical="center"/>
    </xf>
    <xf numFmtId="0" fontId="4" fillId="0" borderId="6"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3" fillId="0" borderId="1" xfId="0" applyFont="1" applyBorder="1" applyAlignment="1" applyProtection="1">
      <alignment horizontal="center" wrapText="1"/>
      <protection locked="0"/>
    </xf>
    <xf numFmtId="0" fontId="18" fillId="0" borderId="1" xfId="0" applyFont="1" applyBorder="1" applyAlignment="1" applyProtection="1">
      <alignment horizontal="justify"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39" fillId="0" borderId="1" xfId="0" applyFont="1" applyBorder="1" applyAlignment="1" applyProtection="1">
      <alignment horizontal="center" vertical="center"/>
      <protection locked="0"/>
    </xf>
    <xf numFmtId="0" fontId="0" fillId="0" borderId="6"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7" xfId="0" applyBorder="1" applyAlignment="1" applyProtection="1">
      <alignment horizontal="center"/>
      <protection locked="0"/>
    </xf>
    <xf numFmtId="0" fontId="39" fillId="0" borderId="10" xfId="0" applyFont="1" applyBorder="1" applyAlignment="1" applyProtection="1">
      <alignment horizontal="center" vertical="center"/>
      <protection locked="0"/>
    </xf>
    <xf numFmtId="0" fontId="24" fillId="0" borderId="1" xfId="0" applyFont="1" applyBorder="1" applyAlignment="1" applyProtection="1">
      <alignment horizontal="justify" vertical="center"/>
      <protection locked="0"/>
    </xf>
    <xf numFmtId="0" fontId="26" fillId="0" borderId="1" xfId="0" applyFont="1" applyBorder="1" applyAlignment="1" applyProtection="1">
      <alignment horizontal="justify" vertical="center" wrapText="1"/>
      <protection locked="0"/>
    </xf>
    <xf numFmtId="0" fontId="0" fillId="8" borderId="1" xfId="0" applyFill="1" applyBorder="1" applyAlignment="1" applyProtection="1">
      <alignment horizontal="justify" vertical="center" wrapText="1"/>
      <protection locked="0"/>
    </xf>
    <xf numFmtId="0" fontId="18" fillId="0" borderId="1"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protection locked="0"/>
    </xf>
    <xf numFmtId="0" fontId="24" fillId="0" borderId="1" xfId="0" applyFont="1" applyBorder="1" applyAlignment="1" applyProtection="1">
      <alignment horizontal="justify" vertical="center" wrapText="1"/>
      <protection locked="0"/>
    </xf>
    <xf numFmtId="0" fontId="51" fillId="0" borderId="1" xfId="0" applyFont="1" applyBorder="1" applyAlignment="1" applyProtection="1">
      <alignment horizontal="justify" vertical="center"/>
      <protection locked="0"/>
    </xf>
    <xf numFmtId="0" fontId="18" fillId="12" borderId="6" xfId="0" applyFont="1" applyFill="1" applyBorder="1" applyAlignment="1" applyProtection="1">
      <alignment horizontal="left" vertical="center"/>
      <protection locked="0"/>
    </xf>
    <xf numFmtId="0" fontId="18" fillId="12" borderId="11" xfId="0" applyFont="1" applyFill="1" applyBorder="1" applyAlignment="1" applyProtection="1">
      <alignment horizontal="left" vertical="center"/>
      <protection locked="0"/>
    </xf>
    <xf numFmtId="0" fontId="18" fillId="12" borderId="7" xfId="0" applyFont="1" applyFill="1" applyBorder="1" applyAlignment="1" applyProtection="1">
      <alignment horizontal="left" vertical="center"/>
      <protection locked="0"/>
    </xf>
    <xf numFmtId="0" fontId="31" fillId="8" borderId="6" xfId="0" applyFont="1" applyFill="1" applyBorder="1" applyAlignment="1" applyProtection="1">
      <alignment horizontal="justify" vertical="center" wrapText="1"/>
      <protection locked="0"/>
    </xf>
    <xf numFmtId="0" fontId="31" fillId="8" borderId="11" xfId="0" applyFont="1" applyFill="1" applyBorder="1" applyAlignment="1" applyProtection="1">
      <alignment horizontal="justify" vertical="center" wrapText="1"/>
      <protection locked="0"/>
    </xf>
    <xf numFmtId="0" fontId="31" fillId="8" borderId="7" xfId="0" applyFont="1" applyFill="1" applyBorder="1" applyAlignment="1" applyProtection="1">
      <alignment horizontal="justify" vertical="center" wrapText="1"/>
      <protection locked="0"/>
    </xf>
    <xf numFmtId="0" fontId="4" fillId="0" borderId="16"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30" fillId="0" borderId="6" xfId="0" applyFont="1" applyBorder="1" applyAlignment="1">
      <alignment horizontal="left" vertical="top" wrapText="1"/>
    </xf>
    <xf numFmtId="0" fontId="5" fillId="0" borderId="7" xfId="0" applyFont="1" applyBorder="1" applyAlignment="1">
      <alignment horizontal="left" vertical="top" wrapText="1"/>
    </xf>
    <xf numFmtId="0" fontId="31" fillId="0" borderId="6" xfId="0" applyFont="1" applyBorder="1" applyAlignment="1" applyProtection="1">
      <alignment horizontal="justify" vertical="center" wrapText="1"/>
      <protection locked="0"/>
    </xf>
    <xf numFmtId="0" fontId="31" fillId="0" borderId="11" xfId="0" applyFont="1" applyBorder="1" applyAlignment="1" applyProtection="1">
      <alignment horizontal="justify" vertical="center" wrapText="1"/>
      <protection locked="0"/>
    </xf>
    <xf numFmtId="0" fontId="31" fillId="0" borderId="7" xfId="0" applyFont="1" applyBorder="1" applyAlignment="1" applyProtection="1">
      <alignment horizontal="justify" vertical="center" wrapText="1"/>
      <protection locked="0"/>
    </xf>
    <xf numFmtId="0" fontId="0" fillId="0" borderId="6" xfId="0" applyBorder="1" applyAlignment="1" applyProtection="1">
      <alignment horizontal="justify" vertical="center"/>
      <protection locked="0"/>
    </xf>
    <xf numFmtId="0" fontId="0" fillId="0" borderId="11" xfId="0" applyBorder="1" applyAlignment="1" applyProtection="1">
      <alignment horizontal="justify" vertical="center"/>
      <protection locked="0"/>
    </xf>
    <xf numFmtId="0" fontId="0" fillId="0" borderId="7" xfId="0" applyBorder="1" applyAlignment="1" applyProtection="1">
      <alignment horizontal="justify" vertical="center"/>
      <protection locked="0"/>
    </xf>
    <xf numFmtId="0" fontId="52" fillId="0" borderId="6" xfId="0" applyFont="1" applyBorder="1" applyAlignment="1">
      <alignment horizontal="left" vertical="top" wrapText="1"/>
    </xf>
    <xf numFmtId="0" fontId="52" fillId="0" borderId="7" xfId="0" applyFont="1" applyBorder="1" applyAlignment="1">
      <alignment horizontal="left" vertical="top" wrapText="1"/>
    </xf>
    <xf numFmtId="0" fontId="0" fillId="0" borderId="20" xfId="0" applyBorder="1" applyAlignment="1" applyProtection="1">
      <alignment horizontal="center" vertical="center" wrapText="1"/>
      <protection locked="0"/>
    </xf>
    <xf numFmtId="0" fontId="0" fillId="0" borderId="21" xfId="0" applyBorder="1" applyAlignment="1" applyProtection="1">
      <alignment horizontal="center" vertical="center"/>
      <protection locked="0"/>
    </xf>
    <xf numFmtId="0" fontId="13" fillId="0" borderId="19" xfId="0" applyFont="1" applyBorder="1" applyAlignment="1" applyProtection="1">
      <alignment horizontal="justify" vertical="center" wrapText="1"/>
      <protection locked="0"/>
    </xf>
    <xf numFmtId="0" fontId="13" fillId="0" borderId="19" xfId="0" applyFont="1" applyBorder="1" applyAlignment="1" applyProtection="1">
      <alignment horizontal="justify" vertical="center"/>
      <protection locked="0"/>
    </xf>
    <xf numFmtId="0" fontId="3" fillId="0" borderId="16" xfId="0" applyFont="1" applyBorder="1" applyAlignment="1" applyProtection="1">
      <alignment horizontal="center"/>
      <protection locked="0"/>
    </xf>
    <xf numFmtId="0" fontId="3" fillId="0" borderId="18" xfId="0" applyFont="1" applyBorder="1" applyAlignment="1" applyProtection="1">
      <alignment horizontal="center"/>
      <protection locked="0"/>
    </xf>
    <xf numFmtId="0" fontId="5" fillId="0" borderId="6"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0" fillId="11" borderId="1" xfId="0" applyFill="1" applyBorder="1" applyAlignment="1" applyProtection="1">
      <alignment horizontal="justify" vertical="center" wrapText="1"/>
      <protection locked="0"/>
    </xf>
    <xf numFmtId="0" fontId="0" fillId="11" borderId="1" xfId="0" applyFill="1" applyBorder="1" applyAlignment="1" applyProtection="1">
      <alignment horizontal="justify" vertical="center"/>
      <protection locked="0"/>
    </xf>
    <xf numFmtId="0" fontId="5" fillId="11" borderId="1" xfId="0" applyFont="1" applyFill="1" applyBorder="1" applyAlignment="1" applyProtection="1">
      <alignment horizontal="justify" vertical="center"/>
      <protection locked="0"/>
    </xf>
  </cellXfs>
  <cellStyles count="12">
    <cellStyle name="Normal" xfId="0" builtinId="0"/>
    <cellStyle name="Normal 2" xfId="2" xr:uid="{0278ADD8-1AE5-4931-9D4B-AB56CDFD408E}"/>
    <cellStyle name="Normal 2 2" xfId="4" xr:uid="{02F9E62E-6519-4ACC-ACA0-1A2CF1E52F0D}"/>
    <cellStyle name="Normal 2 2 2" xfId="7" xr:uid="{34CD1BE1-092E-4EF7-981B-4765C6518E02}"/>
    <cellStyle name="Normal 3" xfId="6" xr:uid="{DDF80360-5658-4FED-BD7E-09E259982107}"/>
    <cellStyle name="Normal 3 2" xfId="8" xr:uid="{56DC02C0-ED83-4EF6-A279-633B1B609CEA}"/>
    <cellStyle name="Normal 4" xfId="10" xr:uid="{74E9F375-8CAD-4381-AD76-426672C79FEA}"/>
    <cellStyle name="Porcentaje" xfId="1" builtinId="5"/>
    <cellStyle name="Porcentaje 2" xfId="3" xr:uid="{B1FE9010-0A02-4171-AC03-EE9B07C55FC5}"/>
    <cellStyle name="Porcentaje 2 2" xfId="5" xr:uid="{B75B9D53-4D1C-4385-B06A-04B585CF0280}"/>
    <cellStyle name="Porcentaje 3" xfId="9" xr:uid="{096949EF-9E02-40B4-B3F4-329AFA929490}"/>
    <cellStyle name="Porcentaje 4" xfId="11" xr:uid="{1F2BC5A9-7079-483B-9B6E-D84C44CBD055}"/>
  </cellStyles>
  <dxfs count="588">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ill>
        <patternFill>
          <bgColor theme="9" tint="0.39994506668294322"/>
        </patternFill>
      </fill>
    </dxf>
    <dxf>
      <fill>
        <patternFill>
          <bgColor theme="9" tint="0.39994506668294322"/>
        </patternFill>
      </fill>
    </dxf>
    <dxf>
      <fill>
        <patternFill>
          <bgColor rgb="FF92D050"/>
        </patternFill>
      </fill>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92D050"/>
        </patternFill>
      </fill>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9" tint="0.39994506668294322"/>
        </patternFill>
      </fill>
    </dxf>
    <dxf>
      <fill>
        <patternFill>
          <bgColor rgb="FF92D050"/>
        </patternFill>
      </fill>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theme="7" tint="0.39994506668294322"/>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ill>
        <patternFill>
          <bgColor rgb="FFFFFF00"/>
        </patternFill>
      </fill>
    </dxf>
    <dxf>
      <font>
        <color theme="0"/>
      </font>
      <fill>
        <patternFill>
          <bgColor rgb="FFC00000"/>
        </patternFill>
      </fill>
    </dxf>
    <dxf>
      <fill>
        <patternFill>
          <bgColor rgb="FFFFC0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ont>
        <color rgb="FFFFFFFF"/>
      </font>
      <fill>
        <patternFill>
          <bgColor rgb="FFC00000"/>
        </patternFill>
      </fill>
    </dxf>
    <dxf>
      <fill>
        <patternFill>
          <bgColor rgb="FF00B050"/>
        </patternFill>
      </fill>
    </dxf>
    <dxf>
      <fill>
        <patternFill>
          <bgColor rgb="FF92D050"/>
        </patternFill>
      </fill>
    </dxf>
    <dxf>
      <fill>
        <patternFill>
          <bgColor rgb="FFFFD966"/>
        </patternFill>
      </fill>
    </dxf>
    <dxf>
      <fill>
        <patternFill>
          <bgColor rgb="FFFFC000"/>
        </patternFill>
      </fill>
    </dxf>
    <dxf>
      <fill>
        <patternFill>
          <bgColor rgb="FF00B050"/>
        </patternFill>
      </fill>
    </dxf>
    <dxf>
      <fill>
        <patternFill>
          <bgColor rgb="FF92D050"/>
        </patternFill>
      </fill>
    </dxf>
    <dxf>
      <fill>
        <patternFill>
          <bgColor rgb="FFFFD966"/>
        </patternFill>
      </fill>
    </dxf>
    <dxf>
      <fill>
        <patternFill>
          <bgColor rgb="FFFFC000"/>
        </patternFill>
      </fill>
    </dxf>
    <dxf>
      <font>
        <color rgb="FFFFFFFF"/>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rgb="FFFFFF00"/>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00"/>
        </patternFill>
      </fill>
    </dxf>
    <dxf>
      <fill>
        <patternFill>
          <bgColor rgb="FFFFC000"/>
        </patternFill>
      </fill>
    </dxf>
    <dxf>
      <font>
        <color theme="0"/>
      </font>
      <fill>
        <patternFill>
          <bgColor rgb="FFC00000"/>
        </patternFill>
      </fill>
    </dxf>
    <dxf>
      <fill>
        <patternFill>
          <bgColor rgb="FF92D05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ill>
        <patternFill>
          <bgColor theme="7" tint="0.39994506668294322"/>
        </patternFill>
      </fill>
    </dxf>
    <dxf>
      <fill>
        <patternFill>
          <bgColor rgb="FFFFC000"/>
        </patternFill>
      </fill>
    </dxf>
    <dxf>
      <font>
        <color theme="0"/>
      </font>
      <fill>
        <patternFill>
          <bgColor rgb="FFC00000"/>
        </patternFill>
      </fill>
    </dxf>
    <dxf>
      <fill>
        <patternFill>
          <bgColor theme="7" tint="0.39994506668294322"/>
        </patternFill>
      </fill>
    </dxf>
    <dxf>
      <fill>
        <patternFill>
          <bgColor rgb="FFFFC000"/>
        </patternFill>
      </fill>
    </dxf>
    <dxf>
      <font>
        <color theme="0"/>
      </font>
      <fill>
        <patternFill>
          <bgColor rgb="FFC00000"/>
        </patternFill>
      </fill>
    </dxf>
    <dxf>
      <fill>
        <patternFill>
          <bgColor rgb="FF00B050"/>
        </patternFill>
      </fill>
    </dxf>
    <dxf>
      <fill>
        <patternFill>
          <bgColor rgb="FF92D050"/>
        </patternFill>
      </fill>
    </dxf>
    <dxf>
      <font>
        <color theme="0"/>
      </font>
      <fill>
        <patternFill>
          <bgColor rgb="FFC00000"/>
        </patternFill>
      </fill>
    </dxf>
    <dxf>
      <fill>
        <patternFill>
          <bgColor rgb="FFFFC000"/>
        </patternFill>
      </fill>
    </dxf>
    <dxf>
      <fill>
        <patternFill>
          <bgColor theme="7" tint="0.39994506668294322"/>
        </patternFill>
      </fill>
    </dxf>
    <dxf>
      <fill>
        <patternFill>
          <bgColor rgb="FF00B05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59</xdr:row>
      <xdr:rowOff>0</xdr:rowOff>
    </xdr:from>
    <xdr:to>
      <xdr:col>4</xdr:col>
      <xdr:colOff>9525</xdr:colOff>
      <xdr:row>59</xdr:row>
      <xdr:rowOff>114300</xdr:rowOff>
    </xdr:to>
    <xdr:pic>
      <xdr:nvPicPr>
        <xdr:cNvPr id="2" name="Imagen 305" descr="http://www.icbf.gov.co/images/pobtrans.gif">
          <a:extLst>
            <a:ext uri="{FF2B5EF4-FFF2-40B4-BE49-F238E27FC236}">
              <a16:creationId xmlns:a16="http://schemas.microsoft.com/office/drawing/2014/main" id="{C202166F-37B4-47ED-B7C6-53CE5589C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 name="Imagen 306" descr="http://www.icbf.gov.co/images/pobtrans.gif">
          <a:extLst>
            <a:ext uri="{FF2B5EF4-FFF2-40B4-BE49-F238E27FC236}">
              <a16:creationId xmlns:a16="http://schemas.microsoft.com/office/drawing/2014/main" id="{201FBEF6-96BF-4C88-8E30-CD4221A0FF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 name="Imagen 307" descr="http://www.icbf.gov.co/images/pobtrans.gif">
          <a:extLst>
            <a:ext uri="{FF2B5EF4-FFF2-40B4-BE49-F238E27FC236}">
              <a16:creationId xmlns:a16="http://schemas.microsoft.com/office/drawing/2014/main" id="{DEF73C70-CF4C-45E4-9547-E9979C35DF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 name="Imagen 697" descr="http://www.icbf.gov.co/images/pobtrans.gif">
          <a:extLst>
            <a:ext uri="{FF2B5EF4-FFF2-40B4-BE49-F238E27FC236}">
              <a16:creationId xmlns:a16="http://schemas.microsoft.com/office/drawing/2014/main" id="{F423CC95-93A2-4334-9BC2-E441A1299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 name="Imagen 785" descr="http://www.icbf.gov.co/images/pobtrans.gif">
          <a:extLst>
            <a:ext uri="{FF2B5EF4-FFF2-40B4-BE49-F238E27FC236}">
              <a16:creationId xmlns:a16="http://schemas.microsoft.com/office/drawing/2014/main" id="{2CE02047-1C66-4820-A7D5-A8A982A90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 name="Imagen 790" descr="http://www.icbf.gov.co/images/pobtrans.gif">
          <a:extLst>
            <a:ext uri="{FF2B5EF4-FFF2-40B4-BE49-F238E27FC236}">
              <a16:creationId xmlns:a16="http://schemas.microsoft.com/office/drawing/2014/main" id="{F35F4F15-DF1E-485C-8D91-F8324EF65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 name="Imagen 1079" descr="http://www.icbf.gov.co/images/pobtrans.gif">
          <a:extLst>
            <a:ext uri="{FF2B5EF4-FFF2-40B4-BE49-F238E27FC236}">
              <a16:creationId xmlns:a16="http://schemas.microsoft.com/office/drawing/2014/main" id="{FC96EF03-5CFF-4DAC-A185-2276BFFE57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 name="Imagen 1566" descr="http://www.icbf.gov.co/images/pobtrans.gif">
          <a:extLst>
            <a:ext uri="{FF2B5EF4-FFF2-40B4-BE49-F238E27FC236}">
              <a16:creationId xmlns:a16="http://schemas.microsoft.com/office/drawing/2014/main" id="{C2111D4B-6E38-4AFD-B216-A85D932806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 name="Imagen 1570" descr="http://www.icbf.gov.co/images/pobtrans.gif">
          <a:extLst>
            <a:ext uri="{FF2B5EF4-FFF2-40B4-BE49-F238E27FC236}">
              <a16:creationId xmlns:a16="http://schemas.microsoft.com/office/drawing/2014/main" id="{85BC91EF-2260-4C81-BB3E-89802C1CF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 name="Imagen 1687" descr="http://www.icbf.gov.co/images/pobtrans.gif">
          <a:extLst>
            <a:ext uri="{FF2B5EF4-FFF2-40B4-BE49-F238E27FC236}">
              <a16:creationId xmlns:a16="http://schemas.microsoft.com/office/drawing/2014/main" id="{62E5F491-88AF-472E-A0D4-870CFFF9EF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 name="Imagen 1914" descr="http://www.icbf.gov.co/images/pobtrans.gif">
          <a:extLst>
            <a:ext uri="{FF2B5EF4-FFF2-40B4-BE49-F238E27FC236}">
              <a16:creationId xmlns:a16="http://schemas.microsoft.com/office/drawing/2014/main" id="{01590905-C372-43F2-8B5B-E4FF06BF82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 name="Imagen 2186" descr="http://www.icbf.gov.co/images/pobtrans.gif">
          <a:extLst>
            <a:ext uri="{FF2B5EF4-FFF2-40B4-BE49-F238E27FC236}">
              <a16:creationId xmlns:a16="http://schemas.microsoft.com/office/drawing/2014/main" id="{B8A57E79-7E35-4B54-B380-4095CC1933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 name="Imagen 2221" descr="http://www.icbf.gov.co/images/pobtrans.gif">
          <a:extLst>
            <a:ext uri="{FF2B5EF4-FFF2-40B4-BE49-F238E27FC236}">
              <a16:creationId xmlns:a16="http://schemas.microsoft.com/office/drawing/2014/main" id="{85854DE0-94BF-4F5B-A116-1B10486E8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5" name="Imagen 2859" descr="http://www.icbf.gov.co/images/pobtrans.gif">
          <a:extLst>
            <a:ext uri="{FF2B5EF4-FFF2-40B4-BE49-F238E27FC236}">
              <a16:creationId xmlns:a16="http://schemas.microsoft.com/office/drawing/2014/main" id="{2DA5CDC5-DF23-42DB-87AD-641137D4D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6" name="Imagen 2870" descr="http://www.icbf.gov.co/images/pobtrans.gif">
          <a:extLst>
            <a:ext uri="{FF2B5EF4-FFF2-40B4-BE49-F238E27FC236}">
              <a16:creationId xmlns:a16="http://schemas.microsoft.com/office/drawing/2014/main" id="{9CA736BD-8B7A-4B9A-A8FD-9F0EC7759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7" name="Imagen 2951" descr="http://www.icbf.gov.co/images/pobtrans.gif">
          <a:extLst>
            <a:ext uri="{FF2B5EF4-FFF2-40B4-BE49-F238E27FC236}">
              <a16:creationId xmlns:a16="http://schemas.microsoft.com/office/drawing/2014/main" id="{C6C18C12-DE25-480A-9124-7D74D49EA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8" name="Imagen 2954" descr="http://www.icbf.gov.co/images/pobtrans.gif">
          <a:extLst>
            <a:ext uri="{FF2B5EF4-FFF2-40B4-BE49-F238E27FC236}">
              <a16:creationId xmlns:a16="http://schemas.microsoft.com/office/drawing/2014/main" id="{8EB9EC95-45D0-4AB6-BEB5-06DFE8A43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9" name="Imagen 3123" descr="http://www.icbf.gov.co/images/pobtrans.gif">
          <a:extLst>
            <a:ext uri="{FF2B5EF4-FFF2-40B4-BE49-F238E27FC236}">
              <a16:creationId xmlns:a16="http://schemas.microsoft.com/office/drawing/2014/main" id="{0D5DFDC2-F37F-439B-B1F5-EA27469A8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0" name="Imagen 3206" descr="http://www.icbf.gov.co/images/pobtrans.gif">
          <a:extLst>
            <a:ext uri="{FF2B5EF4-FFF2-40B4-BE49-F238E27FC236}">
              <a16:creationId xmlns:a16="http://schemas.microsoft.com/office/drawing/2014/main" id="{EEBAFE38-A2AC-4361-9E56-EB7CD48D4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1" name="Imagen 3810" descr="http://www.icbf.gov.co/images/pobtrans.gif">
          <a:extLst>
            <a:ext uri="{FF2B5EF4-FFF2-40B4-BE49-F238E27FC236}">
              <a16:creationId xmlns:a16="http://schemas.microsoft.com/office/drawing/2014/main" id="{33C407B7-552D-4B94-9665-3FD034CF1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2" name="Imagen 3821" descr="http://www.icbf.gov.co/images/pobtrans.gif">
          <a:extLst>
            <a:ext uri="{FF2B5EF4-FFF2-40B4-BE49-F238E27FC236}">
              <a16:creationId xmlns:a16="http://schemas.microsoft.com/office/drawing/2014/main" id="{A342AD3D-A038-4549-BE33-45FF90925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3" name="Imagen 3899" descr="http://www.icbf.gov.co/images/pobtrans.gif">
          <a:extLst>
            <a:ext uri="{FF2B5EF4-FFF2-40B4-BE49-F238E27FC236}">
              <a16:creationId xmlns:a16="http://schemas.microsoft.com/office/drawing/2014/main" id="{05DFD7F2-53E4-497E-9BAB-DBE83FBF6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4" name="Imagen 3909" descr="http://www.icbf.gov.co/images/pobtrans.gif">
          <a:extLst>
            <a:ext uri="{FF2B5EF4-FFF2-40B4-BE49-F238E27FC236}">
              <a16:creationId xmlns:a16="http://schemas.microsoft.com/office/drawing/2014/main" id="{F946E3F0-46E7-456B-B6CC-B9866FE9A6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5" name="Imagen 4244" descr="http://www.icbf.gov.co/images/pobtrans.gif">
          <a:extLst>
            <a:ext uri="{FF2B5EF4-FFF2-40B4-BE49-F238E27FC236}">
              <a16:creationId xmlns:a16="http://schemas.microsoft.com/office/drawing/2014/main" id="{E338BED0-619E-4623-9E2F-95317BA61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6" name="Imagen 4461" descr="http://www.icbf.gov.co/images/pobtrans.gif">
          <a:extLst>
            <a:ext uri="{FF2B5EF4-FFF2-40B4-BE49-F238E27FC236}">
              <a16:creationId xmlns:a16="http://schemas.microsoft.com/office/drawing/2014/main" id="{EA7C83D3-EEE3-44BF-AC54-E1A5C488C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7" name="Imagen 4811" descr="http://www.icbf.gov.co/images/pobtrans.gif">
          <a:extLst>
            <a:ext uri="{FF2B5EF4-FFF2-40B4-BE49-F238E27FC236}">
              <a16:creationId xmlns:a16="http://schemas.microsoft.com/office/drawing/2014/main" id="{40E86DF5-AC3D-47FA-AF8A-BC79535E8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8" name="Imagen 4820" descr="http://www.icbf.gov.co/images/pobtrans.gif">
          <a:extLst>
            <a:ext uri="{FF2B5EF4-FFF2-40B4-BE49-F238E27FC236}">
              <a16:creationId xmlns:a16="http://schemas.microsoft.com/office/drawing/2014/main" id="{47FF49AF-8872-4E2C-B9A8-FFFDF298CB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9" name="Imagen 5584" descr="http://www.icbf.gov.co/images/pobtrans.gif">
          <a:extLst>
            <a:ext uri="{FF2B5EF4-FFF2-40B4-BE49-F238E27FC236}">
              <a16:creationId xmlns:a16="http://schemas.microsoft.com/office/drawing/2014/main" id="{0A695AFC-8179-46C8-9525-B66F92A2E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0" name="Imagen 5931" descr="http://www.icbf.gov.co/images/pobtrans.gif">
          <a:extLst>
            <a:ext uri="{FF2B5EF4-FFF2-40B4-BE49-F238E27FC236}">
              <a16:creationId xmlns:a16="http://schemas.microsoft.com/office/drawing/2014/main" id="{8B946F99-1470-4A21-9397-F35126FC13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1" name="Imagen 6103" descr="http://www.icbf.gov.co/images/pobtrans.gif">
          <a:extLst>
            <a:ext uri="{FF2B5EF4-FFF2-40B4-BE49-F238E27FC236}">
              <a16:creationId xmlns:a16="http://schemas.microsoft.com/office/drawing/2014/main" id="{F439A3DC-E8A9-4FA9-B304-341ABC975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2" name="Imagen 6107" descr="http://www.icbf.gov.co/images/pobtrans.gif">
          <a:extLst>
            <a:ext uri="{FF2B5EF4-FFF2-40B4-BE49-F238E27FC236}">
              <a16:creationId xmlns:a16="http://schemas.microsoft.com/office/drawing/2014/main" id="{3A8D4751-1606-44D7-815B-2F07AA5DC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3" name="Imagen 6731" descr="http://www.icbf.gov.co/images/pobtrans.gif">
          <a:extLst>
            <a:ext uri="{FF2B5EF4-FFF2-40B4-BE49-F238E27FC236}">
              <a16:creationId xmlns:a16="http://schemas.microsoft.com/office/drawing/2014/main" id="{3B0AE9C7-EE8B-44A9-B623-182B37FBA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4" name="Imagen 6951" descr="http://www.icbf.gov.co/images/pobtrans.gif">
          <a:extLst>
            <a:ext uri="{FF2B5EF4-FFF2-40B4-BE49-F238E27FC236}">
              <a16:creationId xmlns:a16="http://schemas.microsoft.com/office/drawing/2014/main" id="{11C5FB7F-2904-48D3-AD6F-277B46641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5" name="Imagen 7032" descr="http://www.icbf.gov.co/images/pobtrans.gif">
          <a:extLst>
            <a:ext uri="{FF2B5EF4-FFF2-40B4-BE49-F238E27FC236}">
              <a16:creationId xmlns:a16="http://schemas.microsoft.com/office/drawing/2014/main" id="{9C3A991B-F781-468B-8FAE-8646E44C2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6" name="Imagen 7042" descr="http://www.icbf.gov.co/images/pobtrans.gif">
          <a:extLst>
            <a:ext uri="{FF2B5EF4-FFF2-40B4-BE49-F238E27FC236}">
              <a16:creationId xmlns:a16="http://schemas.microsoft.com/office/drawing/2014/main" id="{0C7AB2C0-4AEE-481A-8AC8-796851FAC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7" name="Imagen 7053" descr="http://www.icbf.gov.co/images/pobtrans.gif">
          <a:extLst>
            <a:ext uri="{FF2B5EF4-FFF2-40B4-BE49-F238E27FC236}">
              <a16:creationId xmlns:a16="http://schemas.microsoft.com/office/drawing/2014/main" id="{96A0DB5D-C7C8-4436-B24E-4CB43CC3EF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8" name="Imagen 7120" descr="http://www.icbf.gov.co/images/pobtrans.gif">
          <a:extLst>
            <a:ext uri="{FF2B5EF4-FFF2-40B4-BE49-F238E27FC236}">
              <a16:creationId xmlns:a16="http://schemas.microsoft.com/office/drawing/2014/main" id="{B73F0E93-2A7D-42D7-92F8-B7AA25143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9" name="Imagen 7187" descr="http://www.icbf.gov.co/images/pobtrans.gif">
          <a:extLst>
            <a:ext uri="{FF2B5EF4-FFF2-40B4-BE49-F238E27FC236}">
              <a16:creationId xmlns:a16="http://schemas.microsoft.com/office/drawing/2014/main" id="{C8736E75-2A0B-43D0-B8DE-1A0109BF5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0" name="Imagen 7417" descr="http://www.icbf.gov.co/images/pobtrans.gif">
          <a:extLst>
            <a:ext uri="{FF2B5EF4-FFF2-40B4-BE49-F238E27FC236}">
              <a16:creationId xmlns:a16="http://schemas.microsoft.com/office/drawing/2014/main" id="{7FDD49AA-D85F-41B8-8148-8777219044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1" name="Imagen 7504" descr="http://www.icbf.gov.co/images/pobtrans.gif">
          <a:extLst>
            <a:ext uri="{FF2B5EF4-FFF2-40B4-BE49-F238E27FC236}">
              <a16:creationId xmlns:a16="http://schemas.microsoft.com/office/drawing/2014/main" id="{EF771190-5408-41AE-9050-0C54ABEF6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2" name="Imagen 7597" descr="http://www.icbf.gov.co/images/pobtrans.gif">
          <a:extLst>
            <a:ext uri="{FF2B5EF4-FFF2-40B4-BE49-F238E27FC236}">
              <a16:creationId xmlns:a16="http://schemas.microsoft.com/office/drawing/2014/main" id="{48ADE9D7-E3C9-402C-9220-8D5EB3510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3" name="Imagen 7659" descr="http://www.icbf.gov.co/images/pobtrans.gif">
          <a:extLst>
            <a:ext uri="{FF2B5EF4-FFF2-40B4-BE49-F238E27FC236}">
              <a16:creationId xmlns:a16="http://schemas.microsoft.com/office/drawing/2014/main" id="{3DCCC44F-950B-44D0-BD60-E7D2C7D94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4" name="Imagen 7767" descr="http://www.icbf.gov.co/images/pobtrans.gif">
          <a:extLst>
            <a:ext uri="{FF2B5EF4-FFF2-40B4-BE49-F238E27FC236}">
              <a16:creationId xmlns:a16="http://schemas.microsoft.com/office/drawing/2014/main" id="{8212E839-34EB-4C30-9B31-3118522DE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5" name="Imagen 7853" descr="http://www.icbf.gov.co/images/pobtrans.gif">
          <a:extLst>
            <a:ext uri="{FF2B5EF4-FFF2-40B4-BE49-F238E27FC236}">
              <a16:creationId xmlns:a16="http://schemas.microsoft.com/office/drawing/2014/main" id="{8A4D8F3B-0A00-4051-BE9B-A4A77DD82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6" name="Imagen 7936" descr="http://www.icbf.gov.co/images/pobtrans.gif">
          <a:extLst>
            <a:ext uri="{FF2B5EF4-FFF2-40B4-BE49-F238E27FC236}">
              <a16:creationId xmlns:a16="http://schemas.microsoft.com/office/drawing/2014/main" id="{9758E59D-50D7-4C7D-9957-8F7E6F6CC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7" name="Imagen 8612" descr="http://www.icbf.gov.co/images/pobtrans.gif">
          <a:extLst>
            <a:ext uri="{FF2B5EF4-FFF2-40B4-BE49-F238E27FC236}">
              <a16:creationId xmlns:a16="http://schemas.microsoft.com/office/drawing/2014/main" id="{3BF82B22-E91A-48BF-856B-57CC23C45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8" name="Imagen 9931" descr="http://www.icbf.gov.co/images/pobtrans.gif">
          <a:extLst>
            <a:ext uri="{FF2B5EF4-FFF2-40B4-BE49-F238E27FC236}">
              <a16:creationId xmlns:a16="http://schemas.microsoft.com/office/drawing/2014/main" id="{F5539665-E1BD-4827-97FE-20F730C6C9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9" name="Imagen 10425" descr="http://www.icbf.gov.co/images/pobtrans.gif">
          <a:extLst>
            <a:ext uri="{FF2B5EF4-FFF2-40B4-BE49-F238E27FC236}">
              <a16:creationId xmlns:a16="http://schemas.microsoft.com/office/drawing/2014/main" id="{30DA581D-1ECB-4DA3-8FFC-10D3620575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0" name="Imagen 10665" descr="http://www.icbf.gov.co/images/pobtrans.gif">
          <a:extLst>
            <a:ext uri="{FF2B5EF4-FFF2-40B4-BE49-F238E27FC236}">
              <a16:creationId xmlns:a16="http://schemas.microsoft.com/office/drawing/2014/main" id="{07C59FC3-34E3-4C0B-A1DB-EC8EF4FFCE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1" name="Imagen 12565" descr="http://www.icbf.gov.co/images/pobtrans.gif">
          <a:extLst>
            <a:ext uri="{FF2B5EF4-FFF2-40B4-BE49-F238E27FC236}">
              <a16:creationId xmlns:a16="http://schemas.microsoft.com/office/drawing/2014/main" id="{80C11AC9-FCF3-452F-8CB5-AB1AA3E6B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2" name="Imagen 12591" descr="http://www.icbf.gov.co/images/pobtrans.gif">
          <a:extLst>
            <a:ext uri="{FF2B5EF4-FFF2-40B4-BE49-F238E27FC236}">
              <a16:creationId xmlns:a16="http://schemas.microsoft.com/office/drawing/2014/main" id="{556DF619-B52A-442E-9F31-681CF559B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3" name="Imagen 12605" descr="http://www.icbf.gov.co/images/pobtrans.gif">
          <a:extLst>
            <a:ext uri="{FF2B5EF4-FFF2-40B4-BE49-F238E27FC236}">
              <a16:creationId xmlns:a16="http://schemas.microsoft.com/office/drawing/2014/main" id="{479D23C2-9B35-4AD7-BFE1-1EF22C685B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4" name="Imagen 12623" descr="http://www.icbf.gov.co/images/pobtrans.gif">
          <a:extLst>
            <a:ext uri="{FF2B5EF4-FFF2-40B4-BE49-F238E27FC236}">
              <a16:creationId xmlns:a16="http://schemas.microsoft.com/office/drawing/2014/main" id="{1135F8FF-038F-4E39-A686-BE49343E5B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5" name="Imagen 12635" descr="http://www.icbf.gov.co/images/pobtrans.gif">
          <a:extLst>
            <a:ext uri="{FF2B5EF4-FFF2-40B4-BE49-F238E27FC236}">
              <a16:creationId xmlns:a16="http://schemas.microsoft.com/office/drawing/2014/main" id="{5F87CE01-2FCC-41D9-B9A5-4150438F70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6" name="Imagen 12645" descr="http://www.icbf.gov.co/images/pobtrans.gif">
          <a:extLst>
            <a:ext uri="{FF2B5EF4-FFF2-40B4-BE49-F238E27FC236}">
              <a16:creationId xmlns:a16="http://schemas.microsoft.com/office/drawing/2014/main" id="{B48C6640-D628-463E-AE16-EECED691E1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7" name="Imagen 12651" descr="http://www.icbf.gov.co/images/pobtrans.gif">
          <a:extLst>
            <a:ext uri="{FF2B5EF4-FFF2-40B4-BE49-F238E27FC236}">
              <a16:creationId xmlns:a16="http://schemas.microsoft.com/office/drawing/2014/main" id="{163BE0B0-123D-483B-88E2-C6405AB72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8" name="Imagen 13130" descr="http://www.icbf.gov.co/images/pobtrans.gif">
          <a:extLst>
            <a:ext uri="{FF2B5EF4-FFF2-40B4-BE49-F238E27FC236}">
              <a16:creationId xmlns:a16="http://schemas.microsoft.com/office/drawing/2014/main" id="{1762BE5D-D595-4311-80AE-5BDC793E9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9" name="Imagen 13576" descr="http://www.icbf.gov.co/images/pobtrans.gif">
          <a:extLst>
            <a:ext uri="{FF2B5EF4-FFF2-40B4-BE49-F238E27FC236}">
              <a16:creationId xmlns:a16="http://schemas.microsoft.com/office/drawing/2014/main" id="{8C47CB30-9B8D-4FE9-99E9-82DB87144C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0" name="Imagen 13599" descr="http://www.icbf.gov.co/images/pobtrans.gif">
          <a:extLst>
            <a:ext uri="{FF2B5EF4-FFF2-40B4-BE49-F238E27FC236}">
              <a16:creationId xmlns:a16="http://schemas.microsoft.com/office/drawing/2014/main" id="{E58111CA-3F35-4091-8427-036F932BF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1" name="Imagen 13600" descr="http://www.icbf.gov.co/images/pobtrans.gif">
          <a:extLst>
            <a:ext uri="{FF2B5EF4-FFF2-40B4-BE49-F238E27FC236}">
              <a16:creationId xmlns:a16="http://schemas.microsoft.com/office/drawing/2014/main" id="{440D3EF4-E303-426B-A18B-A4FC01014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2" name="Imagen 13603" descr="http://www.icbf.gov.co/images/pobtrans.gif">
          <a:extLst>
            <a:ext uri="{FF2B5EF4-FFF2-40B4-BE49-F238E27FC236}">
              <a16:creationId xmlns:a16="http://schemas.microsoft.com/office/drawing/2014/main" id="{6DCB5A14-F4A6-44C9-816D-A9E9C36EB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3" name="Imagen 13611" descr="http://www.icbf.gov.co/images/pobtrans.gif">
          <a:extLst>
            <a:ext uri="{FF2B5EF4-FFF2-40B4-BE49-F238E27FC236}">
              <a16:creationId xmlns:a16="http://schemas.microsoft.com/office/drawing/2014/main" id="{1D3B44E5-CEB9-471C-A812-798863C32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4" name="Imagen 13903" descr="http://www.icbf.gov.co/images/pobtrans.gif">
          <a:extLst>
            <a:ext uri="{FF2B5EF4-FFF2-40B4-BE49-F238E27FC236}">
              <a16:creationId xmlns:a16="http://schemas.microsoft.com/office/drawing/2014/main" id="{E1D3AD54-DAD6-4ABC-B0D0-6A1BB1185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5" name="Imagen 13983" descr="http://www.icbf.gov.co/images/pobtrans.gif">
          <a:extLst>
            <a:ext uri="{FF2B5EF4-FFF2-40B4-BE49-F238E27FC236}">
              <a16:creationId xmlns:a16="http://schemas.microsoft.com/office/drawing/2014/main" id="{EF3C4856-4781-4868-999E-1811E31AF1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6" name="Imagen 14387" descr="http://www.icbf.gov.co/images/pobtrans.gif">
          <a:extLst>
            <a:ext uri="{FF2B5EF4-FFF2-40B4-BE49-F238E27FC236}">
              <a16:creationId xmlns:a16="http://schemas.microsoft.com/office/drawing/2014/main" id="{E382152B-A244-43E6-934E-EB75B88A6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7" name="Imagen 14460" descr="http://www.icbf.gov.co/images/pobtrans.gif">
          <a:extLst>
            <a:ext uri="{FF2B5EF4-FFF2-40B4-BE49-F238E27FC236}">
              <a16:creationId xmlns:a16="http://schemas.microsoft.com/office/drawing/2014/main" id="{F9FE7348-6D07-40F0-948E-C8373638A9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8" name="Imagen 14689" descr="http://www.icbf.gov.co/images/pobtrans.gif">
          <a:extLst>
            <a:ext uri="{FF2B5EF4-FFF2-40B4-BE49-F238E27FC236}">
              <a16:creationId xmlns:a16="http://schemas.microsoft.com/office/drawing/2014/main" id="{66D16B6D-FF16-4092-843C-061DD696D4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9" name="Imagen 14884" descr="http://www.icbf.gov.co/images/pobtrans.gif">
          <a:extLst>
            <a:ext uri="{FF2B5EF4-FFF2-40B4-BE49-F238E27FC236}">
              <a16:creationId xmlns:a16="http://schemas.microsoft.com/office/drawing/2014/main" id="{5C56D778-E017-4463-B112-B67F33136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0" name="Imagen 15080" descr="http://www.icbf.gov.co/images/pobtrans.gif">
          <a:extLst>
            <a:ext uri="{FF2B5EF4-FFF2-40B4-BE49-F238E27FC236}">
              <a16:creationId xmlns:a16="http://schemas.microsoft.com/office/drawing/2014/main" id="{8A95C93B-49F2-42A5-A1EF-E45F01CCD8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1" name="Imagen 15397" descr="http://www.icbf.gov.co/images/pobtrans.gif">
          <a:extLst>
            <a:ext uri="{FF2B5EF4-FFF2-40B4-BE49-F238E27FC236}">
              <a16:creationId xmlns:a16="http://schemas.microsoft.com/office/drawing/2014/main" id="{E6329DF0-5B83-4277-8CF6-727D65776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2" name="Imagen 15538" descr="http://www.icbf.gov.co/images/pobtrans.gif">
          <a:extLst>
            <a:ext uri="{FF2B5EF4-FFF2-40B4-BE49-F238E27FC236}">
              <a16:creationId xmlns:a16="http://schemas.microsoft.com/office/drawing/2014/main" id="{07FB5A41-0302-4DAC-A8E1-BBD6AA65A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3" name="Imagen 15814" descr="http://www.icbf.gov.co/images/pobtrans.gif">
          <a:extLst>
            <a:ext uri="{FF2B5EF4-FFF2-40B4-BE49-F238E27FC236}">
              <a16:creationId xmlns:a16="http://schemas.microsoft.com/office/drawing/2014/main" id="{9CB90811-98DC-41F9-A791-26407B2D9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4" name="Imagen 15817" descr="http://www.icbf.gov.co/images/pobtrans.gif">
          <a:extLst>
            <a:ext uri="{FF2B5EF4-FFF2-40B4-BE49-F238E27FC236}">
              <a16:creationId xmlns:a16="http://schemas.microsoft.com/office/drawing/2014/main" id="{35014AD2-3AB3-4D13-93F9-6585E7BCE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5" name="Imagen 16193" descr="http://www.icbf.gov.co/images/pobtrans.gif">
          <a:extLst>
            <a:ext uri="{FF2B5EF4-FFF2-40B4-BE49-F238E27FC236}">
              <a16:creationId xmlns:a16="http://schemas.microsoft.com/office/drawing/2014/main" id="{2A15E877-C992-4AA5-9FCF-577597533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6" name="Imagen 16273" descr="http://www.icbf.gov.co/images/pobtrans.gif">
          <a:extLst>
            <a:ext uri="{FF2B5EF4-FFF2-40B4-BE49-F238E27FC236}">
              <a16:creationId xmlns:a16="http://schemas.microsoft.com/office/drawing/2014/main" id="{DC799A2E-156B-4872-9F17-D9FD4515B3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7" name="Imagen 16503" descr="http://www.icbf.gov.co/images/pobtrans.gif">
          <a:extLst>
            <a:ext uri="{FF2B5EF4-FFF2-40B4-BE49-F238E27FC236}">
              <a16:creationId xmlns:a16="http://schemas.microsoft.com/office/drawing/2014/main" id="{FCC49389-B994-4B29-879B-538762E327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8" name="Imagen 16724" descr="http://www.icbf.gov.co/images/pobtrans.gif">
          <a:extLst>
            <a:ext uri="{FF2B5EF4-FFF2-40B4-BE49-F238E27FC236}">
              <a16:creationId xmlns:a16="http://schemas.microsoft.com/office/drawing/2014/main" id="{023F9147-93AD-4FEC-80C6-F4FC66B62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9" name="Imagen 17478" descr="http://www.icbf.gov.co/images/pobtrans.gif">
          <a:extLst>
            <a:ext uri="{FF2B5EF4-FFF2-40B4-BE49-F238E27FC236}">
              <a16:creationId xmlns:a16="http://schemas.microsoft.com/office/drawing/2014/main" id="{B4A1F0A3-C4C4-43FE-B11B-A0798EE0E4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0" name="Imagen 17640" descr="http://www.icbf.gov.co/images/pobtrans.gif">
          <a:extLst>
            <a:ext uri="{FF2B5EF4-FFF2-40B4-BE49-F238E27FC236}">
              <a16:creationId xmlns:a16="http://schemas.microsoft.com/office/drawing/2014/main" id="{5A93E8C0-D90F-405C-B6BF-0EA645492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1" name="Imagen 17642" descr="http://www.icbf.gov.co/images/pobtrans.gif">
          <a:extLst>
            <a:ext uri="{FF2B5EF4-FFF2-40B4-BE49-F238E27FC236}">
              <a16:creationId xmlns:a16="http://schemas.microsoft.com/office/drawing/2014/main" id="{33EEE1CF-CDD8-46AC-82CD-B57C6EE53E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2" name="Imagen 19004" descr="http://www.icbf.gov.co/images/pobtrans.gif">
          <a:extLst>
            <a:ext uri="{FF2B5EF4-FFF2-40B4-BE49-F238E27FC236}">
              <a16:creationId xmlns:a16="http://schemas.microsoft.com/office/drawing/2014/main" id="{12ECB6F0-C260-4AEB-9ADA-E2A3E7E73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3" name="Imagen 19474" descr="http://www.icbf.gov.co/images/pobtrans.gif">
          <a:extLst>
            <a:ext uri="{FF2B5EF4-FFF2-40B4-BE49-F238E27FC236}">
              <a16:creationId xmlns:a16="http://schemas.microsoft.com/office/drawing/2014/main" id="{7AE881C8-2F94-4F17-A7E2-75B455865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4" name="Imagen 19708" descr="http://www.icbf.gov.co/images/pobtrans.gif">
          <a:extLst>
            <a:ext uri="{FF2B5EF4-FFF2-40B4-BE49-F238E27FC236}">
              <a16:creationId xmlns:a16="http://schemas.microsoft.com/office/drawing/2014/main" id="{2CFBC194-E7B9-4134-94CB-55E0CAF80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5" name="Imagen 19720" descr="http://www.icbf.gov.co/images/pobtrans.gif">
          <a:extLst>
            <a:ext uri="{FF2B5EF4-FFF2-40B4-BE49-F238E27FC236}">
              <a16:creationId xmlns:a16="http://schemas.microsoft.com/office/drawing/2014/main" id="{E1A90CAE-817E-4DF8-A6F8-988679103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6" name="Imagen 19739" descr="http://www.icbf.gov.co/images/pobtrans.gif">
          <a:extLst>
            <a:ext uri="{FF2B5EF4-FFF2-40B4-BE49-F238E27FC236}">
              <a16:creationId xmlns:a16="http://schemas.microsoft.com/office/drawing/2014/main" id="{C70DAC35-F8F1-4658-A237-629ACD391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7" name="Imagen 19765" descr="http://www.icbf.gov.co/images/pobtrans.gif">
          <a:extLst>
            <a:ext uri="{FF2B5EF4-FFF2-40B4-BE49-F238E27FC236}">
              <a16:creationId xmlns:a16="http://schemas.microsoft.com/office/drawing/2014/main" id="{C172FE5B-53C9-4E3E-860B-6B40F73C1E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8" name="Imagen 19774" descr="http://www.icbf.gov.co/images/pobtrans.gif">
          <a:extLst>
            <a:ext uri="{FF2B5EF4-FFF2-40B4-BE49-F238E27FC236}">
              <a16:creationId xmlns:a16="http://schemas.microsoft.com/office/drawing/2014/main" id="{F61788CC-E054-443C-B167-2CE8602D1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9" name="Imagen 20425" descr="http://www.icbf.gov.co/images/pobtrans.gif">
          <a:extLst>
            <a:ext uri="{FF2B5EF4-FFF2-40B4-BE49-F238E27FC236}">
              <a16:creationId xmlns:a16="http://schemas.microsoft.com/office/drawing/2014/main" id="{C365C37D-B668-4B89-82E6-3FA8DC692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0" name="Imagen 20722" descr="http://www.icbf.gov.co/images/pobtrans.gif">
          <a:extLst>
            <a:ext uri="{FF2B5EF4-FFF2-40B4-BE49-F238E27FC236}">
              <a16:creationId xmlns:a16="http://schemas.microsoft.com/office/drawing/2014/main" id="{5944D8CA-37ED-49AB-B31A-4BA0B5CF31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1" name="Imagen 20732" descr="http://www.icbf.gov.co/images/pobtrans.gif">
          <a:extLst>
            <a:ext uri="{FF2B5EF4-FFF2-40B4-BE49-F238E27FC236}">
              <a16:creationId xmlns:a16="http://schemas.microsoft.com/office/drawing/2014/main" id="{0BC32FE0-E955-4620-BA64-AEFEFB2056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2" name="Imagen 21759" descr="http://www.icbf.gov.co/images/pobtrans.gif">
          <a:extLst>
            <a:ext uri="{FF2B5EF4-FFF2-40B4-BE49-F238E27FC236}">
              <a16:creationId xmlns:a16="http://schemas.microsoft.com/office/drawing/2014/main" id="{8A5A7A09-A313-499C-A27D-C4ADE746E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3" name="Imagen 21761" descr="http://www.icbf.gov.co/images/pobtrans.gif">
          <a:extLst>
            <a:ext uri="{FF2B5EF4-FFF2-40B4-BE49-F238E27FC236}">
              <a16:creationId xmlns:a16="http://schemas.microsoft.com/office/drawing/2014/main" id="{9F1928C4-7F80-4810-9A54-8879FC0706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4" name="Imagen 22260" descr="http://www.icbf.gov.co/images/pobtrans.gif">
          <a:extLst>
            <a:ext uri="{FF2B5EF4-FFF2-40B4-BE49-F238E27FC236}">
              <a16:creationId xmlns:a16="http://schemas.microsoft.com/office/drawing/2014/main" id="{144463C3-532B-4019-98EF-281A8AD146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5" name="Imagen 22263" descr="http://www.icbf.gov.co/images/pobtrans.gif">
          <a:extLst>
            <a:ext uri="{FF2B5EF4-FFF2-40B4-BE49-F238E27FC236}">
              <a16:creationId xmlns:a16="http://schemas.microsoft.com/office/drawing/2014/main" id="{9F2559B9-9C85-4CEE-8C11-2C6BB4DE1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6" name="Imagen 22421" descr="http://www.icbf.gov.co/images/pobtrans.gif">
          <a:extLst>
            <a:ext uri="{FF2B5EF4-FFF2-40B4-BE49-F238E27FC236}">
              <a16:creationId xmlns:a16="http://schemas.microsoft.com/office/drawing/2014/main" id="{08BAEE4D-1EC0-475D-BA52-357EE116A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7" name="Imagen 22513" descr="http://www.icbf.gov.co/images/pobtrans.gif">
          <a:extLst>
            <a:ext uri="{FF2B5EF4-FFF2-40B4-BE49-F238E27FC236}">
              <a16:creationId xmlns:a16="http://schemas.microsoft.com/office/drawing/2014/main" id="{67E84388-23CD-4191-BB23-4AD7EB6AD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8" name="Imagen 22526" descr="http://www.icbf.gov.co/images/pobtrans.gif">
          <a:extLst>
            <a:ext uri="{FF2B5EF4-FFF2-40B4-BE49-F238E27FC236}">
              <a16:creationId xmlns:a16="http://schemas.microsoft.com/office/drawing/2014/main" id="{AAB331C5-E682-44A3-87EB-FABB3D241A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9" name="Imagen 22532" descr="http://www.icbf.gov.co/images/pobtrans.gif">
          <a:extLst>
            <a:ext uri="{FF2B5EF4-FFF2-40B4-BE49-F238E27FC236}">
              <a16:creationId xmlns:a16="http://schemas.microsoft.com/office/drawing/2014/main" id="{DBD1841A-253E-407D-B724-8D0DE45AA2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0" name="Imagen 22541" descr="http://www.icbf.gov.co/images/pobtrans.gif">
          <a:extLst>
            <a:ext uri="{FF2B5EF4-FFF2-40B4-BE49-F238E27FC236}">
              <a16:creationId xmlns:a16="http://schemas.microsoft.com/office/drawing/2014/main" id="{2078C411-F24F-4A65-8322-2D04EB4A28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1" name="Imagen 22616" descr="http://www.icbf.gov.co/images/pobtrans.gif">
          <a:extLst>
            <a:ext uri="{FF2B5EF4-FFF2-40B4-BE49-F238E27FC236}">
              <a16:creationId xmlns:a16="http://schemas.microsoft.com/office/drawing/2014/main" id="{2C672043-5723-464B-8C99-3F10F57CED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2" name="Imagen 24926" descr="http://www.icbf.gov.co/images/pobtrans.gif">
          <a:extLst>
            <a:ext uri="{FF2B5EF4-FFF2-40B4-BE49-F238E27FC236}">
              <a16:creationId xmlns:a16="http://schemas.microsoft.com/office/drawing/2014/main" id="{929CBAC5-E196-46B3-8188-BFC5F51C5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3" name="Imagen 25180" descr="http://www.icbf.gov.co/images/pobtrans.gif">
          <a:extLst>
            <a:ext uri="{FF2B5EF4-FFF2-40B4-BE49-F238E27FC236}">
              <a16:creationId xmlns:a16="http://schemas.microsoft.com/office/drawing/2014/main" id="{BB6FA728-04E0-4F68-BD35-F13A1EFDF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4" name="Imagen 26352" descr="http://www.icbf.gov.co/images/pobtrans.gif">
          <a:extLst>
            <a:ext uri="{FF2B5EF4-FFF2-40B4-BE49-F238E27FC236}">
              <a16:creationId xmlns:a16="http://schemas.microsoft.com/office/drawing/2014/main" id="{353A7C41-526A-42F5-A16D-A44A71A1A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5" name="Imagen 26386" descr="http://www.icbf.gov.co/images/pobtrans.gif">
          <a:extLst>
            <a:ext uri="{FF2B5EF4-FFF2-40B4-BE49-F238E27FC236}">
              <a16:creationId xmlns:a16="http://schemas.microsoft.com/office/drawing/2014/main" id="{D95F60CE-6D6B-4F69-B1D2-76E2B4989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6" name="Imagen 26401" descr="http://www.icbf.gov.co/images/pobtrans.gif">
          <a:extLst>
            <a:ext uri="{FF2B5EF4-FFF2-40B4-BE49-F238E27FC236}">
              <a16:creationId xmlns:a16="http://schemas.microsoft.com/office/drawing/2014/main" id="{063B707A-FE16-487A-88B9-4EF16B8852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7" name="Imagen 26411" descr="http://www.icbf.gov.co/images/pobtrans.gif">
          <a:extLst>
            <a:ext uri="{FF2B5EF4-FFF2-40B4-BE49-F238E27FC236}">
              <a16:creationId xmlns:a16="http://schemas.microsoft.com/office/drawing/2014/main" id="{C4BABEA0-BB81-4016-A70D-D837445D7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8" name="Imagen 26420" descr="http://www.icbf.gov.co/images/pobtrans.gif">
          <a:extLst>
            <a:ext uri="{FF2B5EF4-FFF2-40B4-BE49-F238E27FC236}">
              <a16:creationId xmlns:a16="http://schemas.microsoft.com/office/drawing/2014/main" id="{DE416D59-8289-4185-BB2A-7DB19CC0A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9" name="Imagen 26433" descr="http://www.icbf.gov.co/images/pobtrans.gif">
          <a:extLst>
            <a:ext uri="{FF2B5EF4-FFF2-40B4-BE49-F238E27FC236}">
              <a16:creationId xmlns:a16="http://schemas.microsoft.com/office/drawing/2014/main" id="{FA46434F-3FD2-4364-878E-D343FF8D2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0" name="Imagen 26468" descr="http://www.icbf.gov.co/images/pobtrans.gif">
          <a:extLst>
            <a:ext uri="{FF2B5EF4-FFF2-40B4-BE49-F238E27FC236}">
              <a16:creationId xmlns:a16="http://schemas.microsoft.com/office/drawing/2014/main" id="{4B8A54D3-BD12-47AC-9A90-CF7EB4EF74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1" name="Imagen 26473" descr="http://www.icbf.gov.co/images/pobtrans.gif">
          <a:extLst>
            <a:ext uri="{FF2B5EF4-FFF2-40B4-BE49-F238E27FC236}">
              <a16:creationId xmlns:a16="http://schemas.microsoft.com/office/drawing/2014/main" id="{A0DC1ACF-DA1E-4F41-916C-9427E1CE0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2" name="Imagen 26476" descr="http://www.icbf.gov.co/images/pobtrans.gif">
          <a:extLst>
            <a:ext uri="{FF2B5EF4-FFF2-40B4-BE49-F238E27FC236}">
              <a16:creationId xmlns:a16="http://schemas.microsoft.com/office/drawing/2014/main" id="{AC71B141-6755-4432-A919-6673C8AF83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3" name="Imagen 26583" descr="http://www.icbf.gov.co/images/pobtrans.gif">
          <a:extLst>
            <a:ext uri="{FF2B5EF4-FFF2-40B4-BE49-F238E27FC236}">
              <a16:creationId xmlns:a16="http://schemas.microsoft.com/office/drawing/2014/main" id="{5D457DA3-7720-4B32-9828-9924C3751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4" name="Imagen 26594" descr="http://www.icbf.gov.co/images/pobtrans.gif">
          <a:extLst>
            <a:ext uri="{FF2B5EF4-FFF2-40B4-BE49-F238E27FC236}">
              <a16:creationId xmlns:a16="http://schemas.microsoft.com/office/drawing/2014/main" id="{B052719E-D04C-48A1-A61C-06D15D1009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5" name="Imagen 26605" descr="http://www.icbf.gov.co/images/pobtrans.gif">
          <a:extLst>
            <a:ext uri="{FF2B5EF4-FFF2-40B4-BE49-F238E27FC236}">
              <a16:creationId xmlns:a16="http://schemas.microsoft.com/office/drawing/2014/main" id="{EAF29145-66E8-41EF-AC41-2E7BF92CE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6" name="Imagen 26617" descr="http://www.icbf.gov.co/images/pobtrans.gif">
          <a:extLst>
            <a:ext uri="{FF2B5EF4-FFF2-40B4-BE49-F238E27FC236}">
              <a16:creationId xmlns:a16="http://schemas.microsoft.com/office/drawing/2014/main" id="{FC16D00B-61DC-48DA-A2B7-714AEC8B0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7" name="Imagen 26634" descr="http://www.icbf.gov.co/images/pobtrans.gif">
          <a:extLst>
            <a:ext uri="{FF2B5EF4-FFF2-40B4-BE49-F238E27FC236}">
              <a16:creationId xmlns:a16="http://schemas.microsoft.com/office/drawing/2014/main" id="{745AF40F-4F5C-4D4B-9B6E-3F58867D6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8" name="Imagen 26666" descr="http://www.icbf.gov.co/images/pobtrans.gif">
          <a:extLst>
            <a:ext uri="{FF2B5EF4-FFF2-40B4-BE49-F238E27FC236}">
              <a16:creationId xmlns:a16="http://schemas.microsoft.com/office/drawing/2014/main" id="{7F5ABBF0-BDB4-4B12-8EB0-BBB04A9B8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9" name="Imagen 26687" descr="http://www.icbf.gov.co/images/pobtrans.gif">
          <a:extLst>
            <a:ext uri="{FF2B5EF4-FFF2-40B4-BE49-F238E27FC236}">
              <a16:creationId xmlns:a16="http://schemas.microsoft.com/office/drawing/2014/main" id="{63C5DE33-DEBC-4031-9B29-CA83FDC70C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0" name="Imagen 26713" descr="http://www.icbf.gov.co/images/pobtrans.gif">
          <a:extLst>
            <a:ext uri="{FF2B5EF4-FFF2-40B4-BE49-F238E27FC236}">
              <a16:creationId xmlns:a16="http://schemas.microsoft.com/office/drawing/2014/main" id="{6C845A87-4250-4FB0-8EB5-A560A083B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1" name="Imagen 26726" descr="http://www.icbf.gov.co/images/pobtrans.gif">
          <a:extLst>
            <a:ext uri="{FF2B5EF4-FFF2-40B4-BE49-F238E27FC236}">
              <a16:creationId xmlns:a16="http://schemas.microsoft.com/office/drawing/2014/main" id="{09AD9E99-AFEF-4BC1-94D6-5F5738891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2" name="Imagen 27432" descr="http://www.icbf.gov.co/images/pobtrans.gif">
          <a:extLst>
            <a:ext uri="{FF2B5EF4-FFF2-40B4-BE49-F238E27FC236}">
              <a16:creationId xmlns:a16="http://schemas.microsoft.com/office/drawing/2014/main" id="{90888BF0-1A17-462E-9D48-6F8702351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3" name="Imagen 29931" descr="http://www.icbf.gov.co/images/pobtrans.gif">
          <a:extLst>
            <a:ext uri="{FF2B5EF4-FFF2-40B4-BE49-F238E27FC236}">
              <a16:creationId xmlns:a16="http://schemas.microsoft.com/office/drawing/2014/main" id="{B7EB778A-0AF9-4D87-AFB2-9A6BAC06A2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4" name="Imagen 29941" descr="http://www.icbf.gov.co/images/pobtrans.gif">
          <a:extLst>
            <a:ext uri="{FF2B5EF4-FFF2-40B4-BE49-F238E27FC236}">
              <a16:creationId xmlns:a16="http://schemas.microsoft.com/office/drawing/2014/main" id="{248807A5-9B6B-4954-8416-8EFE0E9A1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5" name="Imagen 29990" descr="http://www.icbf.gov.co/images/pobtrans.gif">
          <a:extLst>
            <a:ext uri="{FF2B5EF4-FFF2-40B4-BE49-F238E27FC236}">
              <a16:creationId xmlns:a16="http://schemas.microsoft.com/office/drawing/2014/main" id="{5C9D190F-46AC-41CC-AF9A-DD73BCEA7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6" name="Imagen 30000" descr="http://www.icbf.gov.co/images/pobtrans.gif">
          <a:extLst>
            <a:ext uri="{FF2B5EF4-FFF2-40B4-BE49-F238E27FC236}">
              <a16:creationId xmlns:a16="http://schemas.microsoft.com/office/drawing/2014/main" id="{5658289B-E672-48A9-91BA-31DEBB2E1B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7" name="Imagen 30062" descr="http://www.icbf.gov.co/images/pobtrans.gif">
          <a:extLst>
            <a:ext uri="{FF2B5EF4-FFF2-40B4-BE49-F238E27FC236}">
              <a16:creationId xmlns:a16="http://schemas.microsoft.com/office/drawing/2014/main" id="{B9E199B4-D867-4E1F-95CF-ED275DF29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8" name="Imagen 30457" descr="http://www.icbf.gov.co/images/pobtrans.gif">
          <a:extLst>
            <a:ext uri="{FF2B5EF4-FFF2-40B4-BE49-F238E27FC236}">
              <a16:creationId xmlns:a16="http://schemas.microsoft.com/office/drawing/2014/main" id="{8BA9F143-DAA0-4F0C-8F71-45ECBF980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9" name="Imagen 30467" descr="http://www.icbf.gov.co/images/pobtrans.gif">
          <a:extLst>
            <a:ext uri="{FF2B5EF4-FFF2-40B4-BE49-F238E27FC236}">
              <a16:creationId xmlns:a16="http://schemas.microsoft.com/office/drawing/2014/main" id="{DC902600-BA06-4804-BDC6-9B01ED0EF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0" name="Imagen 30991" descr="http://www.icbf.gov.co/images/pobtrans.gif">
          <a:extLst>
            <a:ext uri="{FF2B5EF4-FFF2-40B4-BE49-F238E27FC236}">
              <a16:creationId xmlns:a16="http://schemas.microsoft.com/office/drawing/2014/main" id="{94C1183F-56E8-4CCA-9956-F8C77E306D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1" name="Imagen 31612" descr="http://www.icbf.gov.co/images/pobtrans.gif">
          <a:extLst>
            <a:ext uri="{FF2B5EF4-FFF2-40B4-BE49-F238E27FC236}">
              <a16:creationId xmlns:a16="http://schemas.microsoft.com/office/drawing/2014/main" id="{38113972-47EF-4E91-A3D4-217FB17434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2" name="Imagen 31624" descr="http://www.icbf.gov.co/images/pobtrans.gif">
          <a:extLst>
            <a:ext uri="{FF2B5EF4-FFF2-40B4-BE49-F238E27FC236}">
              <a16:creationId xmlns:a16="http://schemas.microsoft.com/office/drawing/2014/main" id="{A932D4CA-9F3D-4FC4-964C-AFB904478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3" name="Imagen 32047" descr="http://www.icbf.gov.co/images/pobtrans.gif">
          <a:extLst>
            <a:ext uri="{FF2B5EF4-FFF2-40B4-BE49-F238E27FC236}">
              <a16:creationId xmlns:a16="http://schemas.microsoft.com/office/drawing/2014/main" id="{9C512FE9-BD71-4DD1-86E5-FDE57EB52E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4" name="Imagen 32272" descr="http://www.icbf.gov.co/images/pobtrans.gif">
          <a:extLst>
            <a:ext uri="{FF2B5EF4-FFF2-40B4-BE49-F238E27FC236}">
              <a16:creationId xmlns:a16="http://schemas.microsoft.com/office/drawing/2014/main" id="{AB54790A-B873-4263-90A6-10857F2145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5" name="Imagen 32612" descr="http://www.icbf.gov.co/images/pobtrans.gif">
          <a:extLst>
            <a:ext uri="{FF2B5EF4-FFF2-40B4-BE49-F238E27FC236}">
              <a16:creationId xmlns:a16="http://schemas.microsoft.com/office/drawing/2014/main" id="{03D2FD5E-A802-49A1-9DE6-33FA95B6E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6" name="Imagen 32881" descr="http://www.icbf.gov.co/images/pobtrans.gif">
          <a:extLst>
            <a:ext uri="{FF2B5EF4-FFF2-40B4-BE49-F238E27FC236}">
              <a16:creationId xmlns:a16="http://schemas.microsoft.com/office/drawing/2014/main" id="{95DE736A-A6C7-40C2-B94C-3B5A68015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7" name="Imagen 34363" descr="http://www.icbf.gov.co/images/pobtrans.gif">
          <a:extLst>
            <a:ext uri="{FF2B5EF4-FFF2-40B4-BE49-F238E27FC236}">
              <a16:creationId xmlns:a16="http://schemas.microsoft.com/office/drawing/2014/main" id="{5B7C680D-E48E-427C-BFFC-8ABEB0DBF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8" name="Imagen 34367" descr="http://www.icbf.gov.co/images/pobtrans.gif">
          <a:extLst>
            <a:ext uri="{FF2B5EF4-FFF2-40B4-BE49-F238E27FC236}">
              <a16:creationId xmlns:a16="http://schemas.microsoft.com/office/drawing/2014/main" id="{ADAE43AE-D92E-4B41-A469-A65D84261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9" name="Imagen 34608" descr="http://www.icbf.gov.co/images/pobtrans.gif">
          <a:extLst>
            <a:ext uri="{FF2B5EF4-FFF2-40B4-BE49-F238E27FC236}">
              <a16:creationId xmlns:a16="http://schemas.microsoft.com/office/drawing/2014/main" id="{A98AC8AD-68E5-40CF-A6C8-1718139EF2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0" name="Imagen 35048" descr="http://www.icbf.gov.co/images/pobtrans.gif">
          <a:extLst>
            <a:ext uri="{FF2B5EF4-FFF2-40B4-BE49-F238E27FC236}">
              <a16:creationId xmlns:a16="http://schemas.microsoft.com/office/drawing/2014/main" id="{B881D5F0-4B80-4BE9-BFED-BD266D2216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1" name="Imagen 35978" descr="http://www.icbf.gov.co/images/pobtrans.gif">
          <a:extLst>
            <a:ext uri="{FF2B5EF4-FFF2-40B4-BE49-F238E27FC236}">
              <a16:creationId xmlns:a16="http://schemas.microsoft.com/office/drawing/2014/main" id="{5EFC4AF5-FB03-4365-AC0E-A80CA4F00A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2" name="Imagen 36001" descr="http://www.icbf.gov.co/images/pobtrans.gif">
          <a:extLst>
            <a:ext uri="{FF2B5EF4-FFF2-40B4-BE49-F238E27FC236}">
              <a16:creationId xmlns:a16="http://schemas.microsoft.com/office/drawing/2014/main" id="{F8959CFF-1A00-4C82-8116-EFFF6BBE3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3" name="Imagen 36006" descr="http://www.icbf.gov.co/images/pobtrans.gif">
          <a:extLst>
            <a:ext uri="{FF2B5EF4-FFF2-40B4-BE49-F238E27FC236}">
              <a16:creationId xmlns:a16="http://schemas.microsoft.com/office/drawing/2014/main" id="{C0066F1F-8C39-4917-8B4B-DBA956C74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4" name="Imagen 36010" descr="http://www.icbf.gov.co/images/pobtrans.gif">
          <a:extLst>
            <a:ext uri="{FF2B5EF4-FFF2-40B4-BE49-F238E27FC236}">
              <a16:creationId xmlns:a16="http://schemas.microsoft.com/office/drawing/2014/main" id="{37867DFF-9330-49D1-8C33-DB6B3FC7F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5" name="Imagen 36018" descr="http://www.icbf.gov.co/images/pobtrans.gif">
          <a:extLst>
            <a:ext uri="{FF2B5EF4-FFF2-40B4-BE49-F238E27FC236}">
              <a16:creationId xmlns:a16="http://schemas.microsoft.com/office/drawing/2014/main" id="{86A9A05D-97AE-4E46-B178-39F343AB0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6" name="Imagen 36027" descr="http://www.icbf.gov.co/images/pobtrans.gif">
          <a:extLst>
            <a:ext uri="{FF2B5EF4-FFF2-40B4-BE49-F238E27FC236}">
              <a16:creationId xmlns:a16="http://schemas.microsoft.com/office/drawing/2014/main" id="{37592866-3FA3-4335-AA79-39AE14DCDE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786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59</xdr:row>
      <xdr:rowOff>0</xdr:rowOff>
    </xdr:from>
    <xdr:ext cx="9525" cy="114300"/>
    <xdr:pic>
      <xdr:nvPicPr>
        <xdr:cNvPr id="147" name="Imagen 146" descr="http://www.icbf.gov.co/images/pobtrans.gif">
          <a:extLst>
            <a:ext uri="{FF2B5EF4-FFF2-40B4-BE49-F238E27FC236}">
              <a16:creationId xmlns:a16="http://schemas.microsoft.com/office/drawing/2014/main" id="{D606E7C7-F2FE-45FC-8A66-1D0A898806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48" name="Imagen 147" descr="http://www.icbf.gov.co/images/pobtrans.gif">
          <a:extLst>
            <a:ext uri="{FF2B5EF4-FFF2-40B4-BE49-F238E27FC236}">
              <a16:creationId xmlns:a16="http://schemas.microsoft.com/office/drawing/2014/main" id="{EE10508B-453E-4268-B55A-DBC0D72ED7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49" name="Imagen 148" descr="http://www.icbf.gov.co/images/pobtrans.gif">
          <a:extLst>
            <a:ext uri="{FF2B5EF4-FFF2-40B4-BE49-F238E27FC236}">
              <a16:creationId xmlns:a16="http://schemas.microsoft.com/office/drawing/2014/main" id="{ED16DF3E-F127-4977-9130-04ED37E8E3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0" name="Imagen 149" descr="http://www.icbf.gov.co/images/pobtrans.gif">
          <a:extLst>
            <a:ext uri="{FF2B5EF4-FFF2-40B4-BE49-F238E27FC236}">
              <a16:creationId xmlns:a16="http://schemas.microsoft.com/office/drawing/2014/main" id="{6BA41ED7-1418-4488-A088-15CD186A52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1" name="Imagen 150" descr="http://www.icbf.gov.co/images/pobtrans.gif">
          <a:extLst>
            <a:ext uri="{FF2B5EF4-FFF2-40B4-BE49-F238E27FC236}">
              <a16:creationId xmlns:a16="http://schemas.microsoft.com/office/drawing/2014/main" id="{FB1E12E3-97EC-4617-AD1E-288AFE660B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2" name="Imagen 151" descr="http://www.icbf.gov.co/images/pobtrans.gif">
          <a:extLst>
            <a:ext uri="{FF2B5EF4-FFF2-40B4-BE49-F238E27FC236}">
              <a16:creationId xmlns:a16="http://schemas.microsoft.com/office/drawing/2014/main" id="{56E13BE4-4D76-44D4-91D4-D11AE55F56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3" name="Imagen 152" descr="http://www.icbf.gov.co/images/pobtrans.gif">
          <a:extLst>
            <a:ext uri="{FF2B5EF4-FFF2-40B4-BE49-F238E27FC236}">
              <a16:creationId xmlns:a16="http://schemas.microsoft.com/office/drawing/2014/main" id="{C1255D75-B5B2-4BFA-8C3B-D54282D7F1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4" name="Imagen 153" descr="http://www.icbf.gov.co/images/pobtrans.gif">
          <a:extLst>
            <a:ext uri="{FF2B5EF4-FFF2-40B4-BE49-F238E27FC236}">
              <a16:creationId xmlns:a16="http://schemas.microsoft.com/office/drawing/2014/main" id="{BDB805F2-8332-4377-90D4-751B8F5D0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5" name="Imagen 154" descr="http://www.icbf.gov.co/images/pobtrans.gif">
          <a:extLst>
            <a:ext uri="{FF2B5EF4-FFF2-40B4-BE49-F238E27FC236}">
              <a16:creationId xmlns:a16="http://schemas.microsoft.com/office/drawing/2014/main" id="{FAA4BA9E-B013-49BD-B3C2-8DCA8A468D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6" name="Imagen 155" descr="http://www.icbf.gov.co/images/pobtrans.gif">
          <a:extLst>
            <a:ext uri="{FF2B5EF4-FFF2-40B4-BE49-F238E27FC236}">
              <a16:creationId xmlns:a16="http://schemas.microsoft.com/office/drawing/2014/main" id="{3029973E-673B-45A2-A8BC-E314007F58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7" name="Imagen 156" descr="http://www.icbf.gov.co/images/pobtrans.gif">
          <a:extLst>
            <a:ext uri="{FF2B5EF4-FFF2-40B4-BE49-F238E27FC236}">
              <a16:creationId xmlns:a16="http://schemas.microsoft.com/office/drawing/2014/main" id="{4B142163-118F-4192-A931-A04CD39E43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8" name="Imagen 157" descr="http://www.icbf.gov.co/images/pobtrans.gif">
          <a:extLst>
            <a:ext uri="{FF2B5EF4-FFF2-40B4-BE49-F238E27FC236}">
              <a16:creationId xmlns:a16="http://schemas.microsoft.com/office/drawing/2014/main" id="{97FFF1A6-AEB1-4435-80C0-471DB035D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9" name="Imagen 158" descr="http://www.icbf.gov.co/images/pobtrans.gif">
          <a:extLst>
            <a:ext uri="{FF2B5EF4-FFF2-40B4-BE49-F238E27FC236}">
              <a16:creationId xmlns:a16="http://schemas.microsoft.com/office/drawing/2014/main" id="{76186EC8-AEFD-44CE-906B-A5909FD8CB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0" name="Imagen 159" descr="http://www.icbf.gov.co/images/pobtrans.gif">
          <a:extLst>
            <a:ext uri="{FF2B5EF4-FFF2-40B4-BE49-F238E27FC236}">
              <a16:creationId xmlns:a16="http://schemas.microsoft.com/office/drawing/2014/main" id="{62D956DA-CEC5-4066-A65D-915D7BC75A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1" name="Imagen 160" descr="http://www.icbf.gov.co/images/pobtrans.gif">
          <a:extLst>
            <a:ext uri="{FF2B5EF4-FFF2-40B4-BE49-F238E27FC236}">
              <a16:creationId xmlns:a16="http://schemas.microsoft.com/office/drawing/2014/main" id="{ADE74399-1469-46CF-8BDA-7A37900D0D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2" name="Imagen 161" descr="http://www.icbf.gov.co/images/pobtrans.gif">
          <a:extLst>
            <a:ext uri="{FF2B5EF4-FFF2-40B4-BE49-F238E27FC236}">
              <a16:creationId xmlns:a16="http://schemas.microsoft.com/office/drawing/2014/main" id="{C6BEC31E-6C68-4EB2-BCC3-2163552126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3" name="Imagen 162" descr="http://www.icbf.gov.co/images/pobtrans.gif">
          <a:extLst>
            <a:ext uri="{FF2B5EF4-FFF2-40B4-BE49-F238E27FC236}">
              <a16:creationId xmlns:a16="http://schemas.microsoft.com/office/drawing/2014/main" id="{3BF78C32-17CE-4E83-BE42-6A592BA251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4" name="Imagen 163" descr="http://www.icbf.gov.co/images/pobtrans.gif">
          <a:extLst>
            <a:ext uri="{FF2B5EF4-FFF2-40B4-BE49-F238E27FC236}">
              <a16:creationId xmlns:a16="http://schemas.microsoft.com/office/drawing/2014/main" id="{22106FA3-C689-49BB-BE88-7EFB86C700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5" name="Imagen 164" descr="http://www.icbf.gov.co/images/pobtrans.gif">
          <a:extLst>
            <a:ext uri="{FF2B5EF4-FFF2-40B4-BE49-F238E27FC236}">
              <a16:creationId xmlns:a16="http://schemas.microsoft.com/office/drawing/2014/main" id="{7F28997D-2A68-495C-9136-E5E35CF781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6" name="Imagen 165" descr="http://www.icbf.gov.co/images/pobtrans.gif">
          <a:extLst>
            <a:ext uri="{FF2B5EF4-FFF2-40B4-BE49-F238E27FC236}">
              <a16:creationId xmlns:a16="http://schemas.microsoft.com/office/drawing/2014/main" id="{E94D0721-72D9-4B3E-8110-2A769BE30D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7" name="Imagen 166" descr="http://www.icbf.gov.co/images/pobtrans.gif">
          <a:extLst>
            <a:ext uri="{FF2B5EF4-FFF2-40B4-BE49-F238E27FC236}">
              <a16:creationId xmlns:a16="http://schemas.microsoft.com/office/drawing/2014/main" id="{8662F280-CD6B-488F-B96C-52D3856E60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8" name="Imagen 167" descr="http://www.icbf.gov.co/images/pobtrans.gif">
          <a:extLst>
            <a:ext uri="{FF2B5EF4-FFF2-40B4-BE49-F238E27FC236}">
              <a16:creationId xmlns:a16="http://schemas.microsoft.com/office/drawing/2014/main" id="{02737305-686E-4BAF-87B4-4E9138E526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9" name="Imagen 168" descr="http://www.icbf.gov.co/images/pobtrans.gif">
          <a:extLst>
            <a:ext uri="{FF2B5EF4-FFF2-40B4-BE49-F238E27FC236}">
              <a16:creationId xmlns:a16="http://schemas.microsoft.com/office/drawing/2014/main" id="{6DE0B0E8-D564-43F8-B4B1-CC4BE1DF88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0" name="Imagen 169" descr="http://www.icbf.gov.co/images/pobtrans.gif">
          <a:extLst>
            <a:ext uri="{FF2B5EF4-FFF2-40B4-BE49-F238E27FC236}">
              <a16:creationId xmlns:a16="http://schemas.microsoft.com/office/drawing/2014/main" id="{A58A3BA4-39C8-441F-AC62-0FE9E84470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1" name="Imagen 170" descr="http://www.icbf.gov.co/images/pobtrans.gif">
          <a:extLst>
            <a:ext uri="{FF2B5EF4-FFF2-40B4-BE49-F238E27FC236}">
              <a16:creationId xmlns:a16="http://schemas.microsoft.com/office/drawing/2014/main" id="{A5978813-5208-4592-B200-73EE249F3B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2" name="Imagen 171" descr="http://www.icbf.gov.co/images/pobtrans.gif">
          <a:extLst>
            <a:ext uri="{FF2B5EF4-FFF2-40B4-BE49-F238E27FC236}">
              <a16:creationId xmlns:a16="http://schemas.microsoft.com/office/drawing/2014/main" id="{AABF8A36-1391-4514-9822-361E5B5D0E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3" name="Imagen 172" descr="http://www.icbf.gov.co/images/pobtrans.gif">
          <a:extLst>
            <a:ext uri="{FF2B5EF4-FFF2-40B4-BE49-F238E27FC236}">
              <a16:creationId xmlns:a16="http://schemas.microsoft.com/office/drawing/2014/main" id="{B9017E19-7986-4D58-8A8A-8B689F854F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4" name="Imagen 173" descr="http://www.icbf.gov.co/images/pobtrans.gif">
          <a:extLst>
            <a:ext uri="{FF2B5EF4-FFF2-40B4-BE49-F238E27FC236}">
              <a16:creationId xmlns:a16="http://schemas.microsoft.com/office/drawing/2014/main" id="{3FF1A43C-3C1C-4DCC-8770-7E3A4BD014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5" name="Imagen 174" descr="http://www.icbf.gov.co/images/pobtrans.gif">
          <a:extLst>
            <a:ext uri="{FF2B5EF4-FFF2-40B4-BE49-F238E27FC236}">
              <a16:creationId xmlns:a16="http://schemas.microsoft.com/office/drawing/2014/main" id="{D3EB636E-AFC7-47ED-A397-9885D6DE4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6" name="Imagen 175" descr="http://www.icbf.gov.co/images/pobtrans.gif">
          <a:extLst>
            <a:ext uri="{FF2B5EF4-FFF2-40B4-BE49-F238E27FC236}">
              <a16:creationId xmlns:a16="http://schemas.microsoft.com/office/drawing/2014/main" id="{FD998E34-9337-4AB6-B550-CDFD9B4DCC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7" name="Imagen 176" descr="http://www.icbf.gov.co/images/pobtrans.gif">
          <a:extLst>
            <a:ext uri="{FF2B5EF4-FFF2-40B4-BE49-F238E27FC236}">
              <a16:creationId xmlns:a16="http://schemas.microsoft.com/office/drawing/2014/main" id="{4256271B-BD46-468F-8DFF-B8810C6B10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8" name="Imagen 177" descr="http://www.icbf.gov.co/images/pobtrans.gif">
          <a:extLst>
            <a:ext uri="{FF2B5EF4-FFF2-40B4-BE49-F238E27FC236}">
              <a16:creationId xmlns:a16="http://schemas.microsoft.com/office/drawing/2014/main" id="{0E698A67-1CE7-4DBE-AEC5-DD43BDD869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9" name="Imagen 178" descr="http://www.icbf.gov.co/images/pobtrans.gif">
          <a:extLst>
            <a:ext uri="{FF2B5EF4-FFF2-40B4-BE49-F238E27FC236}">
              <a16:creationId xmlns:a16="http://schemas.microsoft.com/office/drawing/2014/main" id="{8BC4C8DD-0762-4D78-8354-4C5AFC8E98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0" name="Imagen 179" descr="http://www.icbf.gov.co/images/pobtrans.gif">
          <a:extLst>
            <a:ext uri="{FF2B5EF4-FFF2-40B4-BE49-F238E27FC236}">
              <a16:creationId xmlns:a16="http://schemas.microsoft.com/office/drawing/2014/main" id="{7E77A46B-2F57-4B4A-9E58-521D8E13C6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1" name="Imagen 180" descr="http://www.icbf.gov.co/images/pobtrans.gif">
          <a:extLst>
            <a:ext uri="{FF2B5EF4-FFF2-40B4-BE49-F238E27FC236}">
              <a16:creationId xmlns:a16="http://schemas.microsoft.com/office/drawing/2014/main" id="{F850B7D5-9AE2-4E3E-89DA-10DF776E5E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2" name="Imagen 181" descr="http://www.icbf.gov.co/images/pobtrans.gif">
          <a:extLst>
            <a:ext uri="{FF2B5EF4-FFF2-40B4-BE49-F238E27FC236}">
              <a16:creationId xmlns:a16="http://schemas.microsoft.com/office/drawing/2014/main" id="{1BC75AFD-5B38-42ED-8976-8D4CB5D6BB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3" name="Imagen 182" descr="http://www.icbf.gov.co/images/pobtrans.gif">
          <a:extLst>
            <a:ext uri="{FF2B5EF4-FFF2-40B4-BE49-F238E27FC236}">
              <a16:creationId xmlns:a16="http://schemas.microsoft.com/office/drawing/2014/main" id="{AEADA9E7-C7CF-4AD4-9457-E8F06177B4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4" name="Imagen 183" descr="http://www.icbf.gov.co/images/pobtrans.gif">
          <a:extLst>
            <a:ext uri="{FF2B5EF4-FFF2-40B4-BE49-F238E27FC236}">
              <a16:creationId xmlns:a16="http://schemas.microsoft.com/office/drawing/2014/main" id="{8B1E33F5-32C4-4044-B751-1FD86833F1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5" name="Imagen 184" descr="http://www.icbf.gov.co/images/pobtrans.gif">
          <a:extLst>
            <a:ext uri="{FF2B5EF4-FFF2-40B4-BE49-F238E27FC236}">
              <a16:creationId xmlns:a16="http://schemas.microsoft.com/office/drawing/2014/main" id="{EF739EE9-6E8C-4373-9154-FA3290DBB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6" name="Imagen 185" descr="http://www.icbf.gov.co/images/pobtrans.gif">
          <a:extLst>
            <a:ext uri="{FF2B5EF4-FFF2-40B4-BE49-F238E27FC236}">
              <a16:creationId xmlns:a16="http://schemas.microsoft.com/office/drawing/2014/main" id="{CB83D658-E792-48A3-B7BC-8CDC751E8E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7" name="Imagen 186" descr="http://www.icbf.gov.co/images/pobtrans.gif">
          <a:extLst>
            <a:ext uri="{FF2B5EF4-FFF2-40B4-BE49-F238E27FC236}">
              <a16:creationId xmlns:a16="http://schemas.microsoft.com/office/drawing/2014/main" id="{57BCB470-9B16-41F9-BBEC-320798C712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8" name="Imagen 187" descr="http://www.icbf.gov.co/images/pobtrans.gif">
          <a:extLst>
            <a:ext uri="{FF2B5EF4-FFF2-40B4-BE49-F238E27FC236}">
              <a16:creationId xmlns:a16="http://schemas.microsoft.com/office/drawing/2014/main" id="{21290611-0C2F-4B95-A1CA-FE68D04DFF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9" name="Imagen 188" descr="http://www.icbf.gov.co/images/pobtrans.gif">
          <a:extLst>
            <a:ext uri="{FF2B5EF4-FFF2-40B4-BE49-F238E27FC236}">
              <a16:creationId xmlns:a16="http://schemas.microsoft.com/office/drawing/2014/main" id="{9906EF54-05A8-4ACA-82A9-EC00B410AF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0" name="Imagen 189" descr="http://www.icbf.gov.co/images/pobtrans.gif">
          <a:extLst>
            <a:ext uri="{FF2B5EF4-FFF2-40B4-BE49-F238E27FC236}">
              <a16:creationId xmlns:a16="http://schemas.microsoft.com/office/drawing/2014/main" id="{42D7B3BE-FA8B-4014-AE3E-31251AE59F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1" name="Imagen 190" descr="http://www.icbf.gov.co/images/pobtrans.gif">
          <a:extLst>
            <a:ext uri="{FF2B5EF4-FFF2-40B4-BE49-F238E27FC236}">
              <a16:creationId xmlns:a16="http://schemas.microsoft.com/office/drawing/2014/main" id="{AE14C0F2-6988-4AE9-A677-53A97E825F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2" name="Imagen 191" descr="http://www.icbf.gov.co/images/pobtrans.gif">
          <a:extLst>
            <a:ext uri="{FF2B5EF4-FFF2-40B4-BE49-F238E27FC236}">
              <a16:creationId xmlns:a16="http://schemas.microsoft.com/office/drawing/2014/main" id="{B46F09E9-798D-4856-B61B-6A6C81BDB4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3" name="Imagen 192" descr="http://www.icbf.gov.co/images/pobtrans.gif">
          <a:extLst>
            <a:ext uri="{FF2B5EF4-FFF2-40B4-BE49-F238E27FC236}">
              <a16:creationId xmlns:a16="http://schemas.microsoft.com/office/drawing/2014/main" id="{B7EED978-5ED8-4965-AF6E-CC542B5891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4" name="Imagen 193" descr="http://www.icbf.gov.co/images/pobtrans.gif">
          <a:extLst>
            <a:ext uri="{FF2B5EF4-FFF2-40B4-BE49-F238E27FC236}">
              <a16:creationId xmlns:a16="http://schemas.microsoft.com/office/drawing/2014/main" id="{214E2EED-0295-462F-B7CC-848AEA3773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5" name="Imagen 194" descr="http://www.icbf.gov.co/images/pobtrans.gif">
          <a:extLst>
            <a:ext uri="{FF2B5EF4-FFF2-40B4-BE49-F238E27FC236}">
              <a16:creationId xmlns:a16="http://schemas.microsoft.com/office/drawing/2014/main" id="{267E166B-8FBD-4317-B769-75770D8923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6" name="Imagen 195" descr="http://www.icbf.gov.co/images/pobtrans.gif">
          <a:extLst>
            <a:ext uri="{FF2B5EF4-FFF2-40B4-BE49-F238E27FC236}">
              <a16:creationId xmlns:a16="http://schemas.microsoft.com/office/drawing/2014/main" id="{B3EE6483-87FF-47E3-9E90-4CCFF07D95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7" name="Imagen 196" descr="http://www.icbf.gov.co/images/pobtrans.gif">
          <a:extLst>
            <a:ext uri="{FF2B5EF4-FFF2-40B4-BE49-F238E27FC236}">
              <a16:creationId xmlns:a16="http://schemas.microsoft.com/office/drawing/2014/main" id="{88EC4855-6CD1-46B1-A6D3-DFDB2D1FC1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8" name="Imagen 197" descr="http://www.icbf.gov.co/images/pobtrans.gif">
          <a:extLst>
            <a:ext uri="{FF2B5EF4-FFF2-40B4-BE49-F238E27FC236}">
              <a16:creationId xmlns:a16="http://schemas.microsoft.com/office/drawing/2014/main" id="{DFFEB589-709E-4634-8EB3-6DE3C6DB07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9" name="Imagen 198" descr="http://www.icbf.gov.co/images/pobtrans.gif">
          <a:extLst>
            <a:ext uri="{FF2B5EF4-FFF2-40B4-BE49-F238E27FC236}">
              <a16:creationId xmlns:a16="http://schemas.microsoft.com/office/drawing/2014/main" id="{184DC6A1-7CE1-4BA7-81D2-264B694385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0" name="Imagen 199" descr="http://www.icbf.gov.co/images/pobtrans.gif">
          <a:extLst>
            <a:ext uri="{FF2B5EF4-FFF2-40B4-BE49-F238E27FC236}">
              <a16:creationId xmlns:a16="http://schemas.microsoft.com/office/drawing/2014/main" id="{0EE26D2A-7B0D-43B2-B2AA-C1D4FBC8F1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1" name="Imagen 200" descr="http://www.icbf.gov.co/images/pobtrans.gif">
          <a:extLst>
            <a:ext uri="{FF2B5EF4-FFF2-40B4-BE49-F238E27FC236}">
              <a16:creationId xmlns:a16="http://schemas.microsoft.com/office/drawing/2014/main" id="{C9E5BB3B-3E95-412D-9BFD-D3281F2C88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2" name="Imagen 201" descr="http://www.icbf.gov.co/images/pobtrans.gif">
          <a:extLst>
            <a:ext uri="{FF2B5EF4-FFF2-40B4-BE49-F238E27FC236}">
              <a16:creationId xmlns:a16="http://schemas.microsoft.com/office/drawing/2014/main" id="{58B423F9-C593-4F98-9823-FD36922060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3" name="Imagen 202" descr="http://www.icbf.gov.co/images/pobtrans.gif">
          <a:extLst>
            <a:ext uri="{FF2B5EF4-FFF2-40B4-BE49-F238E27FC236}">
              <a16:creationId xmlns:a16="http://schemas.microsoft.com/office/drawing/2014/main" id="{EB459A62-660C-4908-A32E-CF07B7149B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4" name="Imagen 203" descr="http://www.icbf.gov.co/images/pobtrans.gif">
          <a:extLst>
            <a:ext uri="{FF2B5EF4-FFF2-40B4-BE49-F238E27FC236}">
              <a16:creationId xmlns:a16="http://schemas.microsoft.com/office/drawing/2014/main" id="{5B394752-8862-4A27-9BB7-93F0E2DB3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5" name="Imagen 204" descr="http://www.icbf.gov.co/images/pobtrans.gif">
          <a:extLst>
            <a:ext uri="{FF2B5EF4-FFF2-40B4-BE49-F238E27FC236}">
              <a16:creationId xmlns:a16="http://schemas.microsoft.com/office/drawing/2014/main" id="{45B0BFE8-006D-473E-88DB-16153A5DF1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6" name="Imagen 205" descr="http://www.icbf.gov.co/images/pobtrans.gif">
          <a:extLst>
            <a:ext uri="{FF2B5EF4-FFF2-40B4-BE49-F238E27FC236}">
              <a16:creationId xmlns:a16="http://schemas.microsoft.com/office/drawing/2014/main" id="{E59D5CA3-777E-4A14-BB50-F55A4F772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7" name="Imagen 206" descr="http://www.icbf.gov.co/images/pobtrans.gif">
          <a:extLst>
            <a:ext uri="{FF2B5EF4-FFF2-40B4-BE49-F238E27FC236}">
              <a16:creationId xmlns:a16="http://schemas.microsoft.com/office/drawing/2014/main" id="{1E32B198-BB83-4464-9369-916337A6E5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8" name="Imagen 207" descr="http://www.icbf.gov.co/images/pobtrans.gif">
          <a:extLst>
            <a:ext uri="{FF2B5EF4-FFF2-40B4-BE49-F238E27FC236}">
              <a16:creationId xmlns:a16="http://schemas.microsoft.com/office/drawing/2014/main" id="{69E78F08-378A-413A-931F-43129D61F0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9" name="Imagen 208" descr="http://www.icbf.gov.co/images/pobtrans.gif">
          <a:extLst>
            <a:ext uri="{FF2B5EF4-FFF2-40B4-BE49-F238E27FC236}">
              <a16:creationId xmlns:a16="http://schemas.microsoft.com/office/drawing/2014/main" id="{583D59DF-686B-4735-A9EF-80302FD8CF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0" name="Imagen 209" descr="http://www.icbf.gov.co/images/pobtrans.gif">
          <a:extLst>
            <a:ext uri="{FF2B5EF4-FFF2-40B4-BE49-F238E27FC236}">
              <a16:creationId xmlns:a16="http://schemas.microsoft.com/office/drawing/2014/main" id="{65EBBA41-C8A4-4D9F-BBF2-0D5DB62D19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1" name="Imagen 210" descr="http://www.icbf.gov.co/images/pobtrans.gif">
          <a:extLst>
            <a:ext uri="{FF2B5EF4-FFF2-40B4-BE49-F238E27FC236}">
              <a16:creationId xmlns:a16="http://schemas.microsoft.com/office/drawing/2014/main" id="{BCB46456-6B8D-4A87-B531-D0E2D2E9B8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2" name="Imagen 211" descr="http://www.icbf.gov.co/images/pobtrans.gif">
          <a:extLst>
            <a:ext uri="{FF2B5EF4-FFF2-40B4-BE49-F238E27FC236}">
              <a16:creationId xmlns:a16="http://schemas.microsoft.com/office/drawing/2014/main" id="{10E92335-7242-46E3-8A6B-ED2208D5A9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3" name="Imagen 212" descr="http://www.icbf.gov.co/images/pobtrans.gif">
          <a:extLst>
            <a:ext uri="{FF2B5EF4-FFF2-40B4-BE49-F238E27FC236}">
              <a16:creationId xmlns:a16="http://schemas.microsoft.com/office/drawing/2014/main" id="{41FDCC70-A4A1-4A89-A277-E733EC56A8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4" name="Imagen 213" descr="http://www.icbf.gov.co/images/pobtrans.gif">
          <a:extLst>
            <a:ext uri="{FF2B5EF4-FFF2-40B4-BE49-F238E27FC236}">
              <a16:creationId xmlns:a16="http://schemas.microsoft.com/office/drawing/2014/main" id="{1DDECA1D-6FC3-43B8-8258-377C4261CF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5" name="Imagen 214" descr="http://www.icbf.gov.co/images/pobtrans.gif">
          <a:extLst>
            <a:ext uri="{FF2B5EF4-FFF2-40B4-BE49-F238E27FC236}">
              <a16:creationId xmlns:a16="http://schemas.microsoft.com/office/drawing/2014/main" id="{B097D2F9-138D-4C1C-8154-F3E1B82553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6" name="Imagen 215" descr="http://www.icbf.gov.co/images/pobtrans.gif">
          <a:extLst>
            <a:ext uri="{FF2B5EF4-FFF2-40B4-BE49-F238E27FC236}">
              <a16:creationId xmlns:a16="http://schemas.microsoft.com/office/drawing/2014/main" id="{EC9A4AD9-0979-440E-B049-0543CEB55A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7" name="Imagen 216" descr="http://www.icbf.gov.co/images/pobtrans.gif">
          <a:extLst>
            <a:ext uri="{FF2B5EF4-FFF2-40B4-BE49-F238E27FC236}">
              <a16:creationId xmlns:a16="http://schemas.microsoft.com/office/drawing/2014/main" id="{BECFCEFA-7668-49A6-A4BD-3848B90E45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8" name="Imagen 217" descr="http://www.icbf.gov.co/images/pobtrans.gif">
          <a:extLst>
            <a:ext uri="{FF2B5EF4-FFF2-40B4-BE49-F238E27FC236}">
              <a16:creationId xmlns:a16="http://schemas.microsoft.com/office/drawing/2014/main" id="{D2A44177-C4F9-4E9C-B655-576592D2BD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9" name="Imagen 218" descr="http://www.icbf.gov.co/images/pobtrans.gif">
          <a:extLst>
            <a:ext uri="{FF2B5EF4-FFF2-40B4-BE49-F238E27FC236}">
              <a16:creationId xmlns:a16="http://schemas.microsoft.com/office/drawing/2014/main" id="{36C5C01D-EA6E-401E-A36C-790D72DAD0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0" name="Imagen 219" descr="http://www.icbf.gov.co/images/pobtrans.gif">
          <a:extLst>
            <a:ext uri="{FF2B5EF4-FFF2-40B4-BE49-F238E27FC236}">
              <a16:creationId xmlns:a16="http://schemas.microsoft.com/office/drawing/2014/main" id="{1A5818F4-9BC8-4C86-98AC-DD7D332FEE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1" name="Imagen 220" descr="http://www.icbf.gov.co/images/pobtrans.gif">
          <a:extLst>
            <a:ext uri="{FF2B5EF4-FFF2-40B4-BE49-F238E27FC236}">
              <a16:creationId xmlns:a16="http://schemas.microsoft.com/office/drawing/2014/main" id="{5AAB013D-8562-4CCE-951E-AA61FF0B85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2" name="Imagen 221" descr="http://www.icbf.gov.co/images/pobtrans.gif">
          <a:extLst>
            <a:ext uri="{FF2B5EF4-FFF2-40B4-BE49-F238E27FC236}">
              <a16:creationId xmlns:a16="http://schemas.microsoft.com/office/drawing/2014/main" id="{575D7BD3-736E-4044-B3F9-129AA37FFC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3" name="Imagen 222" descr="http://www.icbf.gov.co/images/pobtrans.gif">
          <a:extLst>
            <a:ext uri="{FF2B5EF4-FFF2-40B4-BE49-F238E27FC236}">
              <a16:creationId xmlns:a16="http://schemas.microsoft.com/office/drawing/2014/main" id="{59061B77-5F31-4CD9-90A8-1C539CAE58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4" name="Imagen 223" descr="http://www.icbf.gov.co/images/pobtrans.gif">
          <a:extLst>
            <a:ext uri="{FF2B5EF4-FFF2-40B4-BE49-F238E27FC236}">
              <a16:creationId xmlns:a16="http://schemas.microsoft.com/office/drawing/2014/main" id="{95134992-1EF5-42EF-B215-79E518D2CF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5" name="Imagen 224" descr="http://www.icbf.gov.co/images/pobtrans.gif">
          <a:extLst>
            <a:ext uri="{FF2B5EF4-FFF2-40B4-BE49-F238E27FC236}">
              <a16:creationId xmlns:a16="http://schemas.microsoft.com/office/drawing/2014/main" id="{5A65F546-21E9-43B6-AF5C-3336C1F78D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6" name="Imagen 225" descr="http://www.icbf.gov.co/images/pobtrans.gif">
          <a:extLst>
            <a:ext uri="{FF2B5EF4-FFF2-40B4-BE49-F238E27FC236}">
              <a16:creationId xmlns:a16="http://schemas.microsoft.com/office/drawing/2014/main" id="{7FCE6D35-A712-4A19-B9FD-6E14985771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7" name="Imagen 226" descr="http://www.icbf.gov.co/images/pobtrans.gif">
          <a:extLst>
            <a:ext uri="{FF2B5EF4-FFF2-40B4-BE49-F238E27FC236}">
              <a16:creationId xmlns:a16="http://schemas.microsoft.com/office/drawing/2014/main" id="{2C5FAE66-C669-4230-9C6F-89EADF777D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8" name="Imagen 227" descr="http://www.icbf.gov.co/images/pobtrans.gif">
          <a:extLst>
            <a:ext uri="{FF2B5EF4-FFF2-40B4-BE49-F238E27FC236}">
              <a16:creationId xmlns:a16="http://schemas.microsoft.com/office/drawing/2014/main" id="{A995E7DE-4902-4160-8952-01EF1259F5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9" name="Imagen 228" descr="http://www.icbf.gov.co/images/pobtrans.gif">
          <a:extLst>
            <a:ext uri="{FF2B5EF4-FFF2-40B4-BE49-F238E27FC236}">
              <a16:creationId xmlns:a16="http://schemas.microsoft.com/office/drawing/2014/main" id="{B528F35D-8501-4A7E-BD3D-ABAED2BAD5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0" name="Imagen 229" descr="http://www.icbf.gov.co/images/pobtrans.gif">
          <a:extLst>
            <a:ext uri="{FF2B5EF4-FFF2-40B4-BE49-F238E27FC236}">
              <a16:creationId xmlns:a16="http://schemas.microsoft.com/office/drawing/2014/main" id="{0A18E743-4884-4075-BA23-1110F634F5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1" name="Imagen 230" descr="http://www.icbf.gov.co/images/pobtrans.gif">
          <a:extLst>
            <a:ext uri="{FF2B5EF4-FFF2-40B4-BE49-F238E27FC236}">
              <a16:creationId xmlns:a16="http://schemas.microsoft.com/office/drawing/2014/main" id="{BC0A0CC8-1E3F-4B63-9BB6-F638F757D6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2" name="Imagen 231" descr="http://www.icbf.gov.co/images/pobtrans.gif">
          <a:extLst>
            <a:ext uri="{FF2B5EF4-FFF2-40B4-BE49-F238E27FC236}">
              <a16:creationId xmlns:a16="http://schemas.microsoft.com/office/drawing/2014/main" id="{1542CF16-6051-4DA0-9712-9E4CE00B3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3" name="Imagen 232" descr="http://www.icbf.gov.co/images/pobtrans.gif">
          <a:extLst>
            <a:ext uri="{FF2B5EF4-FFF2-40B4-BE49-F238E27FC236}">
              <a16:creationId xmlns:a16="http://schemas.microsoft.com/office/drawing/2014/main" id="{9470418B-AABD-4E71-A8DC-21F00D903D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4" name="Imagen 233" descr="http://www.icbf.gov.co/images/pobtrans.gif">
          <a:extLst>
            <a:ext uri="{FF2B5EF4-FFF2-40B4-BE49-F238E27FC236}">
              <a16:creationId xmlns:a16="http://schemas.microsoft.com/office/drawing/2014/main" id="{9B966CF2-58F3-43A4-A8BB-63B2B3434A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5" name="Imagen 234" descr="http://www.icbf.gov.co/images/pobtrans.gif">
          <a:extLst>
            <a:ext uri="{FF2B5EF4-FFF2-40B4-BE49-F238E27FC236}">
              <a16:creationId xmlns:a16="http://schemas.microsoft.com/office/drawing/2014/main" id="{A15A3D2B-48BC-4AFD-971C-66601E5C72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6" name="Imagen 235" descr="http://www.icbf.gov.co/images/pobtrans.gif">
          <a:extLst>
            <a:ext uri="{FF2B5EF4-FFF2-40B4-BE49-F238E27FC236}">
              <a16:creationId xmlns:a16="http://schemas.microsoft.com/office/drawing/2014/main" id="{2A9D2E0F-04FA-44AE-A0B6-A077C20A17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7" name="Imagen 236" descr="http://www.icbf.gov.co/images/pobtrans.gif">
          <a:extLst>
            <a:ext uri="{FF2B5EF4-FFF2-40B4-BE49-F238E27FC236}">
              <a16:creationId xmlns:a16="http://schemas.microsoft.com/office/drawing/2014/main" id="{27866EBF-78B6-473B-932F-D7C3B642B3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8" name="Imagen 237" descr="http://www.icbf.gov.co/images/pobtrans.gif">
          <a:extLst>
            <a:ext uri="{FF2B5EF4-FFF2-40B4-BE49-F238E27FC236}">
              <a16:creationId xmlns:a16="http://schemas.microsoft.com/office/drawing/2014/main" id="{7747AC7D-C470-430F-AAEC-DF3B4A9486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9" name="Imagen 238" descr="http://www.icbf.gov.co/images/pobtrans.gif">
          <a:extLst>
            <a:ext uri="{FF2B5EF4-FFF2-40B4-BE49-F238E27FC236}">
              <a16:creationId xmlns:a16="http://schemas.microsoft.com/office/drawing/2014/main" id="{FECDBA1A-236F-4C60-80A6-167CBAF603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0" name="Imagen 239" descr="http://www.icbf.gov.co/images/pobtrans.gif">
          <a:extLst>
            <a:ext uri="{FF2B5EF4-FFF2-40B4-BE49-F238E27FC236}">
              <a16:creationId xmlns:a16="http://schemas.microsoft.com/office/drawing/2014/main" id="{99BD730D-0CCF-463E-B4DD-FCC05A4D35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1" name="Imagen 240" descr="http://www.icbf.gov.co/images/pobtrans.gif">
          <a:extLst>
            <a:ext uri="{FF2B5EF4-FFF2-40B4-BE49-F238E27FC236}">
              <a16:creationId xmlns:a16="http://schemas.microsoft.com/office/drawing/2014/main" id="{D7F18525-743D-491E-8FD7-D3433F213C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2" name="Imagen 241" descr="http://www.icbf.gov.co/images/pobtrans.gif">
          <a:extLst>
            <a:ext uri="{FF2B5EF4-FFF2-40B4-BE49-F238E27FC236}">
              <a16:creationId xmlns:a16="http://schemas.microsoft.com/office/drawing/2014/main" id="{D6F75EC1-F4E9-4ED4-A380-A60430C7D4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3" name="Imagen 242" descr="http://www.icbf.gov.co/images/pobtrans.gif">
          <a:extLst>
            <a:ext uri="{FF2B5EF4-FFF2-40B4-BE49-F238E27FC236}">
              <a16:creationId xmlns:a16="http://schemas.microsoft.com/office/drawing/2014/main" id="{D3AB106D-CD4A-4320-9262-E7F6B365EF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4" name="Imagen 243" descr="http://www.icbf.gov.co/images/pobtrans.gif">
          <a:extLst>
            <a:ext uri="{FF2B5EF4-FFF2-40B4-BE49-F238E27FC236}">
              <a16:creationId xmlns:a16="http://schemas.microsoft.com/office/drawing/2014/main" id="{C60C7169-1E80-4C81-8889-0700B15A4E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5" name="Imagen 244" descr="http://www.icbf.gov.co/images/pobtrans.gif">
          <a:extLst>
            <a:ext uri="{FF2B5EF4-FFF2-40B4-BE49-F238E27FC236}">
              <a16:creationId xmlns:a16="http://schemas.microsoft.com/office/drawing/2014/main" id="{A1B488FD-5DFB-4579-8A45-15E343775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6" name="Imagen 245" descr="http://www.icbf.gov.co/images/pobtrans.gif">
          <a:extLst>
            <a:ext uri="{FF2B5EF4-FFF2-40B4-BE49-F238E27FC236}">
              <a16:creationId xmlns:a16="http://schemas.microsoft.com/office/drawing/2014/main" id="{2A8544C4-AB9A-4649-A3FF-D025B3035C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7" name="Imagen 246" descr="http://www.icbf.gov.co/images/pobtrans.gif">
          <a:extLst>
            <a:ext uri="{FF2B5EF4-FFF2-40B4-BE49-F238E27FC236}">
              <a16:creationId xmlns:a16="http://schemas.microsoft.com/office/drawing/2014/main" id="{4D45E4E1-AB6D-4621-9804-A5CEA7C568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8" name="Imagen 247" descr="http://www.icbf.gov.co/images/pobtrans.gif">
          <a:extLst>
            <a:ext uri="{FF2B5EF4-FFF2-40B4-BE49-F238E27FC236}">
              <a16:creationId xmlns:a16="http://schemas.microsoft.com/office/drawing/2014/main" id="{4291589A-C857-41F4-89C9-26DC95A13F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9" name="Imagen 248" descr="http://www.icbf.gov.co/images/pobtrans.gif">
          <a:extLst>
            <a:ext uri="{FF2B5EF4-FFF2-40B4-BE49-F238E27FC236}">
              <a16:creationId xmlns:a16="http://schemas.microsoft.com/office/drawing/2014/main" id="{AB3E1AF0-2F6D-4496-A5D0-474D7063F3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0" name="Imagen 249" descr="http://www.icbf.gov.co/images/pobtrans.gif">
          <a:extLst>
            <a:ext uri="{FF2B5EF4-FFF2-40B4-BE49-F238E27FC236}">
              <a16:creationId xmlns:a16="http://schemas.microsoft.com/office/drawing/2014/main" id="{6704737E-29B4-4ABE-BBCF-C9780A5192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1" name="Imagen 250" descr="http://www.icbf.gov.co/images/pobtrans.gif">
          <a:extLst>
            <a:ext uri="{FF2B5EF4-FFF2-40B4-BE49-F238E27FC236}">
              <a16:creationId xmlns:a16="http://schemas.microsoft.com/office/drawing/2014/main" id="{8AF3941F-D840-49AE-9603-090B8C672A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2" name="Imagen 251" descr="http://www.icbf.gov.co/images/pobtrans.gif">
          <a:extLst>
            <a:ext uri="{FF2B5EF4-FFF2-40B4-BE49-F238E27FC236}">
              <a16:creationId xmlns:a16="http://schemas.microsoft.com/office/drawing/2014/main" id="{CAB37397-B46B-4283-BDE7-58EA290FEA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3" name="Imagen 252" descr="http://www.icbf.gov.co/images/pobtrans.gif">
          <a:extLst>
            <a:ext uri="{FF2B5EF4-FFF2-40B4-BE49-F238E27FC236}">
              <a16:creationId xmlns:a16="http://schemas.microsoft.com/office/drawing/2014/main" id="{73CCC8A2-7DA8-4BA4-A139-49A7CE4B2A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4" name="Imagen 253" descr="http://www.icbf.gov.co/images/pobtrans.gif">
          <a:extLst>
            <a:ext uri="{FF2B5EF4-FFF2-40B4-BE49-F238E27FC236}">
              <a16:creationId xmlns:a16="http://schemas.microsoft.com/office/drawing/2014/main" id="{40E4B0DE-36AA-4BCC-8474-ED0022331F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5" name="Imagen 254" descr="http://www.icbf.gov.co/images/pobtrans.gif">
          <a:extLst>
            <a:ext uri="{FF2B5EF4-FFF2-40B4-BE49-F238E27FC236}">
              <a16:creationId xmlns:a16="http://schemas.microsoft.com/office/drawing/2014/main" id="{8FD52294-BF64-492B-A58D-DE47037033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6" name="Imagen 255" descr="http://www.icbf.gov.co/images/pobtrans.gif">
          <a:extLst>
            <a:ext uri="{FF2B5EF4-FFF2-40B4-BE49-F238E27FC236}">
              <a16:creationId xmlns:a16="http://schemas.microsoft.com/office/drawing/2014/main" id="{5E74BDA0-6FB5-498F-981F-3AC519B79E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7" name="Imagen 256" descr="http://www.icbf.gov.co/images/pobtrans.gif">
          <a:extLst>
            <a:ext uri="{FF2B5EF4-FFF2-40B4-BE49-F238E27FC236}">
              <a16:creationId xmlns:a16="http://schemas.microsoft.com/office/drawing/2014/main" id="{9616CD93-BA18-4623-ADB2-22F6940BC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8" name="Imagen 257" descr="http://www.icbf.gov.co/images/pobtrans.gif">
          <a:extLst>
            <a:ext uri="{FF2B5EF4-FFF2-40B4-BE49-F238E27FC236}">
              <a16:creationId xmlns:a16="http://schemas.microsoft.com/office/drawing/2014/main" id="{E6996181-F1A9-4F34-ADFA-939ADA88F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9" name="Imagen 258" descr="http://www.icbf.gov.co/images/pobtrans.gif">
          <a:extLst>
            <a:ext uri="{FF2B5EF4-FFF2-40B4-BE49-F238E27FC236}">
              <a16:creationId xmlns:a16="http://schemas.microsoft.com/office/drawing/2014/main" id="{CF8AD44A-7285-4226-A4E3-0FA378A6F6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0" name="Imagen 259" descr="http://www.icbf.gov.co/images/pobtrans.gif">
          <a:extLst>
            <a:ext uri="{FF2B5EF4-FFF2-40B4-BE49-F238E27FC236}">
              <a16:creationId xmlns:a16="http://schemas.microsoft.com/office/drawing/2014/main" id="{6BFCEC2B-81B6-4DA7-B3FC-5816118BCC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1" name="Imagen 260" descr="http://www.icbf.gov.co/images/pobtrans.gif">
          <a:extLst>
            <a:ext uri="{FF2B5EF4-FFF2-40B4-BE49-F238E27FC236}">
              <a16:creationId xmlns:a16="http://schemas.microsoft.com/office/drawing/2014/main" id="{E42479E2-5FD1-4418-A311-C1E0CE2408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2" name="Imagen 261" descr="http://www.icbf.gov.co/images/pobtrans.gif">
          <a:extLst>
            <a:ext uri="{FF2B5EF4-FFF2-40B4-BE49-F238E27FC236}">
              <a16:creationId xmlns:a16="http://schemas.microsoft.com/office/drawing/2014/main" id="{EB08DF3A-1AE1-4F17-B68A-02888D8CA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3" name="Imagen 262" descr="http://www.icbf.gov.co/images/pobtrans.gif">
          <a:extLst>
            <a:ext uri="{FF2B5EF4-FFF2-40B4-BE49-F238E27FC236}">
              <a16:creationId xmlns:a16="http://schemas.microsoft.com/office/drawing/2014/main" id="{A241EA21-506E-4759-A3B7-286DB367D7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4" name="Imagen 263" descr="http://www.icbf.gov.co/images/pobtrans.gif">
          <a:extLst>
            <a:ext uri="{FF2B5EF4-FFF2-40B4-BE49-F238E27FC236}">
              <a16:creationId xmlns:a16="http://schemas.microsoft.com/office/drawing/2014/main" id="{D9AC1EA2-EBA9-4830-B202-2857BBEE47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5" name="Imagen 264" descr="http://www.icbf.gov.co/images/pobtrans.gif">
          <a:extLst>
            <a:ext uri="{FF2B5EF4-FFF2-40B4-BE49-F238E27FC236}">
              <a16:creationId xmlns:a16="http://schemas.microsoft.com/office/drawing/2014/main" id="{A6650987-D599-4EEF-9803-7E2BC381E8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6" name="Imagen 265" descr="http://www.icbf.gov.co/images/pobtrans.gif">
          <a:extLst>
            <a:ext uri="{FF2B5EF4-FFF2-40B4-BE49-F238E27FC236}">
              <a16:creationId xmlns:a16="http://schemas.microsoft.com/office/drawing/2014/main" id="{9815AFAF-C2FB-4AD2-BC43-69498E2671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7" name="Imagen 266" descr="http://www.icbf.gov.co/images/pobtrans.gif">
          <a:extLst>
            <a:ext uri="{FF2B5EF4-FFF2-40B4-BE49-F238E27FC236}">
              <a16:creationId xmlns:a16="http://schemas.microsoft.com/office/drawing/2014/main" id="{A6AEFAED-1D4E-46AC-BC36-A804101147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8" name="Imagen 267" descr="http://www.icbf.gov.co/images/pobtrans.gif">
          <a:extLst>
            <a:ext uri="{FF2B5EF4-FFF2-40B4-BE49-F238E27FC236}">
              <a16:creationId xmlns:a16="http://schemas.microsoft.com/office/drawing/2014/main" id="{1257C3A7-FC06-4D1C-8A40-198C75B093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9" name="Imagen 268" descr="http://www.icbf.gov.co/images/pobtrans.gif">
          <a:extLst>
            <a:ext uri="{FF2B5EF4-FFF2-40B4-BE49-F238E27FC236}">
              <a16:creationId xmlns:a16="http://schemas.microsoft.com/office/drawing/2014/main" id="{2EB07826-CABB-42C1-9C47-029A854F82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0" name="Imagen 269" descr="http://www.icbf.gov.co/images/pobtrans.gif">
          <a:extLst>
            <a:ext uri="{FF2B5EF4-FFF2-40B4-BE49-F238E27FC236}">
              <a16:creationId xmlns:a16="http://schemas.microsoft.com/office/drawing/2014/main" id="{32C9CD57-02EA-4912-A67E-EBC9D5C3F7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1" name="Imagen 270" descr="http://www.icbf.gov.co/images/pobtrans.gif">
          <a:extLst>
            <a:ext uri="{FF2B5EF4-FFF2-40B4-BE49-F238E27FC236}">
              <a16:creationId xmlns:a16="http://schemas.microsoft.com/office/drawing/2014/main" id="{CD1A2370-ADC3-41E4-AABC-F5D84C7338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2" name="Imagen 271" descr="http://www.icbf.gov.co/images/pobtrans.gif">
          <a:extLst>
            <a:ext uri="{FF2B5EF4-FFF2-40B4-BE49-F238E27FC236}">
              <a16:creationId xmlns:a16="http://schemas.microsoft.com/office/drawing/2014/main" id="{E53423F5-06DF-4391-818B-C4E699E911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3" name="Imagen 272" descr="http://www.icbf.gov.co/images/pobtrans.gif">
          <a:extLst>
            <a:ext uri="{FF2B5EF4-FFF2-40B4-BE49-F238E27FC236}">
              <a16:creationId xmlns:a16="http://schemas.microsoft.com/office/drawing/2014/main" id="{45FBFBC6-5D44-4C70-A761-1820A1C7D9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4" name="Imagen 273" descr="http://www.icbf.gov.co/images/pobtrans.gif">
          <a:extLst>
            <a:ext uri="{FF2B5EF4-FFF2-40B4-BE49-F238E27FC236}">
              <a16:creationId xmlns:a16="http://schemas.microsoft.com/office/drawing/2014/main" id="{C61F0DAA-033D-479F-BBC7-66405199D6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5" name="Imagen 274" descr="http://www.icbf.gov.co/images/pobtrans.gif">
          <a:extLst>
            <a:ext uri="{FF2B5EF4-FFF2-40B4-BE49-F238E27FC236}">
              <a16:creationId xmlns:a16="http://schemas.microsoft.com/office/drawing/2014/main" id="{3B9B1CB8-83C9-4B9D-BFEA-555BD41D7F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6" name="Imagen 275" descr="http://www.icbf.gov.co/images/pobtrans.gif">
          <a:extLst>
            <a:ext uri="{FF2B5EF4-FFF2-40B4-BE49-F238E27FC236}">
              <a16:creationId xmlns:a16="http://schemas.microsoft.com/office/drawing/2014/main" id="{75FB4C3E-3566-4738-B9F7-52602A849E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7" name="Imagen 276" descr="http://www.icbf.gov.co/images/pobtrans.gif">
          <a:extLst>
            <a:ext uri="{FF2B5EF4-FFF2-40B4-BE49-F238E27FC236}">
              <a16:creationId xmlns:a16="http://schemas.microsoft.com/office/drawing/2014/main" id="{F54292CD-8161-4723-B9F3-6CF4C63CD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8" name="Imagen 277" descr="http://www.icbf.gov.co/images/pobtrans.gif">
          <a:extLst>
            <a:ext uri="{FF2B5EF4-FFF2-40B4-BE49-F238E27FC236}">
              <a16:creationId xmlns:a16="http://schemas.microsoft.com/office/drawing/2014/main" id="{447DD226-FB87-4B72-A3B8-86ECC1028F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9" name="Imagen 278" descr="http://www.icbf.gov.co/images/pobtrans.gif">
          <a:extLst>
            <a:ext uri="{FF2B5EF4-FFF2-40B4-BE49-F238E27FC236}">
              <a16:creationId xmlns:a16="http://schemas.microsoft.com/office/drawing/2014/main" id="{364B7234-DC81-4D6E-9353-D21A1F79F3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80" name="Imagen 279" descr="http://www.icbf.gov.co/images/pobtrans.gif">
          <a:extLst>
            <a:ext uri="{FF2B5EF4-FFF2-40B4-BE49-F238E27FC236}">
              <a16:creationId xmlns:a16="http://schemas.microsoft.com/office/drawing/2014/main" id="{88E52D25-B1DB-43AD-9CA0-1DF0343553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81" name="Imagen 280" descr="http://www.icbf.gov.co/images/pobtrans.gif">
          <a:extLst>
            <a:ext uri="{FF2B5EF4-FFF2-40B4-BE49-F238E27FC236}">
              <a16:creationId xmlns:a16="http://schemas.microsoft.com/office/drawing/2014/main" id="{67310F54-EC8E-4681-B9D7-E52E0CB45A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82" name="Imagen 281" descr="http://www.icbf.gov.co/images/pobtrans.gif">
          <a:extLst>
            <a:ext uri="{FF2B5EF4-FFF2-40B4-BE49-F238E27FC236}">
              <a16:creationId xmlns:a16="http://schemas.microsoft.com/office/drawing/2014/main" id="{EC84201F-41AA-40B2-8500-44FE6E58E8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83" name="Imagen 282" descr="http://www.icbf.gov.co/images/pobtrans.gif">
          <a:extLst>
            <a:ext uri="{FF2B5EF4-FFF2-40B4-BE49-F238E27FC236}">
              <a16:creationId xmlns:a16="http://schemas.microsoft.com/office/drawing/2014/main" id="{2E217AA4-5427-4BF9-8405-E441E56EB6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48275"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4" name="Imagen 283" descr="http://www.icbf.gov.co/images/pobtrans.gif">
          <a:extLst>
            <a:ext uri="{FF2B5EF4-FFF2-40B4-BE49-F238E27FC236}">
              <a16:creationId xmlns:a16="http://schemas.microsoft.com/office/drawing/2014/main" id="{50D3795D-4039-4224-9664-F7A23C140A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5" name="Imagen 284" descr="http://www.icbf.gov.co/images/pobtrans.gif">
          <a:extLst>
            <a:ext uri="{FF2B5EF4-FFF2-40B4-BE49-F238E27FC236}">
              <a16:creationId xmlns:a16="http://schemas.microsoft.com/office/drawing/2014/main" id="{DF388B64-1457-4DC0-87C7-1F1FE2BB93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6" name="Imagen 285" descr="http://www.icbf.gov.co/images/pobtrans.gif">
          <a:extLst>
            <a:ext uri="{FF2B5EF4-FFF2-40B4-BE49-F238E27FC236}">
              <a16:creationId xmlns:a16="http://schemas.microsoft.com/office/drawing/2014/main" id="{1A539135-1E1C-4FE6-8821-AD0465F855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7" name="Imagen 286" descr="http://www.icbf.gov.co/images/pobtrans.gif">
          <a:extLst>
            <a:ext uri="{FF2B5EF4-FFF2-40B4-BE49-F238E27FC236}">
              <a16:creationId xmlns:a16="http://schemas.microsoft.com/office/drawing/2014/main" id="{B4FE9863-8338-4A4B-9AB5-E5C866DF81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8" name="Imagen 287" descr="http://www.icbf.gov.co/images/pobtrans.gif">
          <a:extLst>
            <a:ext uri="{FF2B5EF4-FFF2-40B4-BE49-F238E27FC236}">
              <a16:creationId xmlns:a16="http://schemas.microsoft.com/office/drawing/2014/main" id="{21F5CA78-9AE3-416C-9F9E-52C9AAC97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9" name="Imagen 288" descr="http://www.icbf.gov.co/images/pobtrans.gif">
          <a:extLst>
            <a:ext uri="{FF2B5EF4-FFF2-40B4-BE49-F238E27FC236}">
              <a16:creationId xmlns:a16="http://schemas.microsoft.com/office/drawing/2014/main" id="{007C08F6-4D53-4C80-8530-0A1F6D9CD4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0" name="Imagen 289" descr="http://www.icbf.gov.co/images/pobtrans.gif">
          <a:extLst>
            <a:ext uri="{FF2B5EF4-FFF2-40B4-BE49-F238E27FC236}">
              <a16:creationId xmlns:a16="http://schemas.microsoft.com/office/drawing/2014/main" id="{AC0A5C38-4C85-4352-8705-471D259618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1" name="Imagen 290" descr="http://www.icbf.gov.co/images/pobtrans.gif">
          <a:extLst>
            <a:ext uri="{FF2B5EF4-FFF2-40B4-BE49-F238E27FC236}">
              <a16:creationId xmlns:a16="http://schemas.microsoft.com/office/drawing/2014/main" id="{92CB7A78-E2EF-488D-9C9A-722B28A45A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2" name="Imagen 291" descr="http://www.icbf.gov.co/images/pobtrans.gif">
          <a:extLst>
            <a:ext uri="{FF2B5EF4-FFF2-40B4-BE49-F238E27FC236}">
              <a16:creationId xmlns:a16="http://schemas.microsoft.com/office/drawing/2014/main" id="{3BF408E7-B075-47ED-9F43-E73194F8ED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3" name="Imagen 292" descr="http://www.icbf.gov.co/images/pobtrans.gif">
          <a:extLst>
            <a:ext uri="{FF2B5EF4-FFF2-40B4-BE49-F238E27FC236}">
              <a16:creationId xmlns:a16="http://schemas.microsoft.com/office/drawing/2014/main" id="{2DE51A67-913D-4803-BC21-E60CB13714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4" name="Imagen 293" descr="http://www.icbf.gov.co/images/pobtrans.gif">
          <a:extLst>
            <a:ext uri="{FF2B5EF4-FFF2-40B4-BE49-F238E27FC236}">
              <a16:creationId xmlns:a16="http://schemas.microsoft.com/office/drawing/2014/main" id="{59F4FD4E-46BD-4AD5-B343-4714B7270E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5" name="Imagen 294" descr="http://www.icbf.gov.co/images/pobtrans.gif">
          <a:extLst>
            <a:ext uri="{FF2B5EF4-FFF2-40B4-BE49-F238E27FC236}">
              <a16:creationId xmlns:a16="http://schemas.microsoft.com/office/drawing/2014/main" id="{35809761-890F-48BD-B049-5C763B6A38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6" name="Imagen 295" descr="http://www.icbf.gov.co/images/pobtrans.gif">
          <a:extLst>
            <a:ext uri="{FF2B5EF4-FFF2-40B4-BE49-F238E27FC236}">
              <a16:creationId xmlns:a16="http://schemas.microsoft.com/office/drawing/2014/main" id="{D1D06F1F-A9AA-4CA9-899B-073F6E4DB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7" name="Imagen 296" descr="http://www.icbf.gov.co/images/pobtrans.gif">
          <a:extLst>
            <a:ext uri="{FF2B5EF4-FFF2-40B4-BE49-F238E27FC236}">
              <a16:creationId xmlns:a16="http://schemas.microsoft.com/office/drawing/2014/main" id="{CA8A5F1B-87F2-448B-B1AC-AD5CB5B830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8" name="Imagen 297" descr="http://www.icbf.gov.co/images/pobtrans.gif">
          <a:extLst>
            <a:ext uri="{FF2B5EF4-FFF2-40B4-BE49-F238E27FC236}">
              <a16:creationId xmlns:a16="http://schemas.microsoft.com/office/drawing/2014/main" id="{798A92C3-22AE-4DBA-9764-D3CA0CB82D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9" name="Imagen 298" descr="http://www.icbf.gov.co/images/pobtrans.gif">
          <a:extLst>
            <a:ext uri="{FF2B5EF4-FFF2-40B4-BE49-F238E27FC236}">
              <a16:creationId xmlns:a16="http://schemas.microsoft.com/office/drawing/2014/main" id="{AEA0F46F-AF05-4751-AEAB-F2AF789D90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0" name="Imagen 299" descr="http://www.icbf.gov.co/images/pobtrans.gif">
          <a:extLst>
            <a:ext uri="{FF2B5EF4-FFF2-40B4-BE49-F238E27FC236}">
              <a16:creationId xmlns:a16="http://schemas.microsoft.com/office/drawing/2014/main" id="{13A6465B-8A7B-41EA-9A17-0B58FB93D7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1" name="Imagen 300" descr="http://www.icbf.gov.co/images/pobtrans.gif">
          <a:extLst>
            <a:ext uri="{FF2B5EF4-FFF2-40B4-BE49-F238E27FC236}">
              <a16:creationId xmlns:a16="http://schemas.microsoft.com/office/drawing/2014/main" id="{409F77AF-0BC2-4861-9892-A539963FC6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2" name="Imagen 301" descr="http://www.icbf.gov.co/images/pobtrans.gif">
          <a:extLst>
            <a:ext uri="{FF2B5EF4-FFF2-40B4-BE49-F238E27FC236}">
              <a16:creationId xmlns:a16="http://schemas.microsoft.com/office/drawing/2014/main" id="{A1C3D7FE-2543-4EA1-8291-8DE8B6D2BF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3" name="Imagen 302" descr="http://www.icbf.gov.co/images/pobtrans.gif">
          <a:extLst>
            <a:ext uri="{FF2B5EF4-FFF2-40B4-BE49-F238E27FC236}">
              <a16:creationId xmlns:a16="http://schemas.microsoft.com/office/drawing/2014/main" id="{C93151FF-CDF5-47D0-A0B7-3604DBFC98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4" name="Imagen 303" descr="http://www.icbf.gov.co/images/pobtrans.gif">
          <a:extLst>
            <a:ext uri="{FF2B5EF4-FFF2-40B4-BE49-F238E27FC236}">
              <a16:creationId xmlns:a16="http://schemas.microsoft.com/office/drawing/2014/main" id="{DE524041-98B6-4A6D-8E79-ABC37FF850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5" name="Imagen 304" descr="http://www.icbf.gov.co/images/pobtrans.gif">
          <a:extLst>
            <a:ext uri="{FF2B5EF4-FFF2-40B4-BE49-F238E27FC236}">
              <a16:creationId xmlns:a16="http://schemas.microsoft.com/office/drawing/2014/main" id="{4A829FE8-1CD5-44B3-8F55-498C303809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6" name="Imagen 305" descr="http://www.icbf.gov.co/images/pobtrans.gif">
          <a:extLst>
            <a:ext uri="{FF2B5EF4-FFF2-40B4-BE49-F238E27FC236}">
              <a16:creationId xmlns:a16="http://schemas.microsoft.com/office/drawing/2014/main" id="{97B3DCC7-59FB-436D-9BAB-3F932BC51F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7" name="Imagen 306" descr="http://www.icbf.gov.co/images/pobtrans.gif">
          <a:extLst>
            <a:ext uri="{FF2B5EF4-FFF2-40B4-BE49-F238E27FC236}">
              <a16:creationId xmlns:a16="http://schemas.microsoft.com/office/drawing/2014/main" id="{6B6E5151-B7FC-4B43-A815-EE275D753C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8" name="Imagen 307" descr="http://www.icbf.gov.co/images/pobtrans.gif">
          <a:extLst>
            <a:ext uri="{FF2B5EF4-FFF2-40B4-BE49-F238E27FC236}">
              <a16:creationId xmlns:a16="http://schemas.microsoft.com/office/drawing/2014/main" id="{DC9BC489-7F12-41E0-80A4-548BA4E25A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9" name="Imagen 308" descr="http://www.icbf.gov.co/images/pobtrans.gif">
          <a:extLst>
            <a:ext uri="{FF2B5EF4-FFF2-40B4-BE49-F238E27FC236}">
              <a16:creationId xmlns:a16="http://schemas.microsoft.com/office/drawing/2014/main" id="{23D1A3E9-643D-4070-B2F9-3894EBB7F8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0" name="Imagen 309" descr="http://www.icbf.gov.co/images/pobtrans.gif">
          <a:extLst>
            <a:ext uri="{FF2B5EF4-FFF2-40B4-BE49-F238E27FC236}">
              <a16:creationId xmlns:a16="http://schemas.microsoft.com/office/drawing/2014/main" id="{6E5C2AD4-525C-40F4-B75D-988778F42B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1" name="Imagen 310" descr="http://www.icbf.gov.co/images/pobtrans.gif">
          <a:extLst>
            <a:ext uri="{FF2B5EF4-FFF2-40B4-BE49-F238E27FC236}">
              <a16:creationId xmlns:a16="http://schemas.microsoft.com/office/drawing/2014/main" id="{DBA7659B-9F07-4E3E-A407-CCF663645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2" name="Imagen 311" descr="http://www.icbf.gov.co/images/pobtrans.gif">
          <a:extLst>
            <a:ext uri="{FF2B5EF4-FFF2-40B4-BE49-F238E27FC236}">
              <a16:creationId xmlns:a16="http://schemas.microsoft.com/office/drawing/2014/main" id="{B50328F7-FAB3-4D6B-BD95-4ABFEE8E4F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3" name="Imagen 312" descr="http://www.icbf.gov.co/images/pobtrans.gif">
          <a:extLst>
            <a:ext uri="{FF2B5EF4-FFF2-40B4-BE49-F238E27FC236}">
              <a16:creationId xmlns:a16="http://schemas.microsoft.com/office/drawing/2014/main" id="{F6344502-8959-4C54-8EBE-B8266FD9D9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4" name="Imagen 313" descr="http://www.icbf.gov.co/images/pobtrans.gif">
          <a:extLst>
            <a:ext uri="{FF2B5EF4-FFF2-40B4-BE49-F238E27FC236}">
              <a16:creationId xmlns:a16="http://schemas.microsoft.com/office/drawing/2014/main" id="{13471EF5-440C-41D8-9FE1-5B2480764D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5" name="Imagen 314" descr="http://www.icbf.gov.co/images/pobtrans.gif">
          <a:extLst>
            <a:ext uri="{FF2B5EF4-FFF2-40B4-BE49-F238E27FC236}">
              <a16:creationId xmlns:a16="http://schemas.microsoft.com/office/drawing/2014/main" id="{B00F3280-8885-44BA-A307-978D761386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6" name="Imagen 315" descr="http://www.icbf.gov.co/images/pobtrans.gif">
          <a:extLst>
            <a:ext uri="{FF2B5EF4-FFF2-40B4-BE49-F238E27FC236}">
              <a16:creationId xmlns:a16="http://schemas.microsoft.com/office/drawing/2014/main" id="{79478791-DC74-40BA-89A7-9020F0C139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7" name="Imagen 316" descr="http://www.icbf.gov.co/images/pobtrans.gif">
          <a:extLst>
            <a:ext uri="{FF2B5EF4-FFF2-40B4-BE49-F238E27FC236}">
              <a16:creationId xmlns:a16="http://schemas.microsoft.com/office/drawing/2014/main" id="{3FA7B06C-6FEB-45B9-8917-6C41F26896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8" name="Imagen 317" descr="http://www.icbf.gov.co/images/pobtrans.gif">
          <a:extLst>
            <a:ext uri="{FF2B5EF4-FFF2-40B4-BE49-F238E27FC236}">
              <a16:creationId xmlns:a16="http://schemas.microsoft.com/office/drawing/2014/main" id="{E31CD482-B6A6-4B6C-A11D-3ABDBAFED5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9" name="Imagen 318" descr="http://www.icbf.gov.co/images/pobtrans.gif">
          <a:extLst>
            <a:ext uri="{FF2B5EF4-FFF2-40B4-BE49-F238E27FC236}">
              <a16:creationId xmlns:a16="http://schemas.microsoft.com/office/drawing/2014/main" id="{AAD3537F-9C97-48B8-A3CC-FDB4BD7CE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72087" y="192786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3</xdr:col>
      <xdr:colOff>0</xdr:colOff>
      <xdr:row>78</xdr:row>
      <xdr:rowOff>0</xdr:rowOff>
    </xdr:from>
    <xdr:to>
      <xdr:col>3</xdr:col>
      <xdr:colOff>9525</xdr:colOff>
      <xdr:row>78</xdr:row>
      <xdr:rowOff>114300</xdr:rowOff>
    </xdr:to>
    <xdr:pic>
      <xdr:nvPicPr>
        <xdr:cNvPr id="2" name="Imagen 305" descr="http://www.icbf.gov.co/images/pobtrans.gif">
          <a:extLst>
            <a:ext uri="{FF2B5EF4-FFF2-40B4-BE49-F238E27FC236}">
              <a16:creationId xmlns:a16="http://schemas.microsoft.com/office/drawing/2014/main" id="{258B1694-4391-47D1-8AB3-5198E86840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 name="Imagen 306" descr="http://www.icbf.gov.co/images/pobtrans.gif">
          <a:extLst>
            <a:ext uri="{FF2B5EF4-FFF2-40B4-BE49-F238E27FC236}">
              <a16:creationId xmlns:a16="http://schemas.microsoft.com/office/drawing/2014/main" id="{DDCAE879-DB40-480D-8C27-E4375013B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 name="Imagen 307" descr="http://www.icbf.gov.co/images/pobtrans.gif">
          <a:extLst>
            <a:ext uri="{FF2B5EF4-FFF2-40B4-BE49-F238E27FC236}">
              <a16:creationId xmlns:a16="http://schemas.microsoft.com/office/drawing/2014/main" id="{EA2F2C37-934B-4818-AAA2-B7A2ACCBC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 name="Imagen 697" descr="http://www.icbf.gov.co/images/pobtrans.gif">
          <a:extLst>
            <a:ext uri="{FF2B5EF4-FFF2-40B4-BE49-F238E27FC236}">
              <a16:creationId xmlns:a16="http://schemas.microsoft.com/office/drawing/2014/main" id="{15936916-16BF-476F-AB28-418B9B5A2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 name="Imagen 785" descr="http://www.icbf.gov.co/images/pobtrans.gif">
          <a:extLst>
            <a:ext uri="{FF2B5EF4-FFF2-40B4-BE49-F238E27FC236}">
              <a16:creationId xmlns:a16="http://schemas.microsoft.com/office/drawing/2014/main" id="{AC841316-09F4-467C-AA83-936F8CBCDE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 name="Imagen 790" descr="http://www.icbf.gov.co/images/pobtrans.gif">
          <a:extLst>
            <a:ext uri="{FF2B5EF4-FFF2-40B4-BE49-F238E27FC236}">
              <a16:creationId xmlns:a16="http://schemas.microsoft.com/office/drawing/2014/main" id="{7A7E6324-E7E7-4B14-B1F6-8540930A0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 name="Imagen 1079" descr="http://www.icbf.gov.co/images/pobtrans.gif">
          <a:extLst>
            <a:ext uri="{FF2B5EF4-FFF2-40B4-BE49-F238E27FC236}">
              <a16:creationId xmlns:a16="http://schemas.microsoft.com/office/drawing/2014/main" id="{EA0BA303-7B45-4C0E-BAC4-C4EC2F93D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 name="Imagen 1566" descr="http://www.icbf.gov.co/images/pobtrans.gif">
          <a:extLst>
            <a:ext uri="{FF2B5EF4-FFF2-40B4-BE49-F238E27FC236}">
              <a16:creationId xmlns:a16="http://schemas.microsoft.com/office/drawing/2014/main" id="{C80915A8-525D-4403-B8DC-A8DAE2936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 name="Imagen 1570" descr="http://www.icbf.gov.co/images/pobtrans.gif">
          <a:extLst>
            <a:ext uri="{FF2B5EF4-FFF2-40B4-BE49-F238E27FC236}">
              <a16:creationId xmlns:a16="http://schemas.microsoft.com/office/drawing/2014/main" id="{8431DF08-773B-4806-ABAE-B274E871A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 name="Imagen 1687" descr="http://www.icbf.gov.co/images/pobtrans.gif">
          <a:extLst>
            <a:ext uri="{FF2B5EF4-FFF2-40B4-BE49-F238E27FC236}">
              <a16:creationId xmlns:a16="http://schemas.microsoft.com/office/drawing/2014/main" id="{CCE047FD-1290-4985-9474-CD702EBCE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 name="Imagen 1914" descr="http://www.icbf.gov.co/images/pobtrans.gif">
          <a:extLst>
            <a:ext uri="{FF2B5EF4-FFF2-40B4-BE49-F238E27FC236}">
              <a16:creationId xmlns:a16="http://schemas.microsoft.com/office/drawing/2014/main" id="{5F7C75B8-C076-4768-B183-5D0983CD9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 name="Imagen 2186" descr="http://www.icbf.gov.co/images/pobtrans.gif">
          <a:extLst>
            <a:ext uri="{FF2B5EF4-FFF2-40B4-BE49-F238E27FC236}">
              <a16:creationId xmlns:a16="http://schemas.microsoft.com/office/drawing/2014/main" id="{BB608A42-6F8D-4B1D-BEBB-AA10D46F1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4" name="Imagen 2221" descr="http://www.icbf.gov.co/images/pobtrans.gif">
          <a:extLst>
            <a:ext uri="{FF2B5EF4-FFF2-40B4-BE49-F238E27FC236}">
              <a16:creationId xmlns:a16="http://schemas.microsoft.com/office/drawing/2014/main" id="{21253ACB-3EC3-4F3D-B9CA-3D9D07B00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5" name="Imagen 2859" descr="http://www.icbf.gov.co/images/pobtrans.gif">
          <a:extLst>
            <a:ext uri="{FF2B5EF4-FFF2-40B4-BE49-F238E27FC236}">
              <a16:creationId xmlns:a16="http://schemas.microsoft.com/office/drawing/2014/main" id="{A5A4194C-9203-4EAE-BDC7-75FDBC701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6" name="Imagen 2870" descr="http://www.icbf.gov.co/images/pobtrans.gif">
          <a:extLst>
            <a:ext uri="{FF2B5EF4-FFF2-40B4-BE49-F238E27FC236}">
              <a16:creationId xmlns:a16="http://schemas.microsoft.com/office/drawing/2014/main" id="{A96F1BEC-5C9C-4EF9-8894-098A0C694D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7" name="Imagen 2951" descr="http://www.icbf.gov.co/images/pobtrans.gif">
          <a:extLst>
            <a:ext uri="{FF2B5EF4-FFF2-40B4-BE49-F238E27FC236}">
              <a16:creationId xmlns:a16="http://schemas.microsoft.com/office/drawing/2014/main" id="{93A7A113-EA29-45A8-AD71-D9FE4E5DED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8" name="Imagen 2954" descr="http://www.icbf.gov.co/images/pobtrans.gif">
          <a:extLst>
            <a:ext uri="{FF2B5EF4-FFF2-40B4-BE49-F238E27FC236}">
              <a16:creationId xmlns:a16="http://schemas.microsoft.com/office/drawing/2014/main" id="{5FEBC4C9-5B02-4536-8B54-C0593B4F3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9" name="Imagen 3123" descr="http://www.icbf.gov.co/images/pobtrans.gif">
          <a:extLst>
            <a:ext uri="{FF2B5EF4-FFF2-40B4-BE49-F238E27FC236}">
              <a16:creationId xmlns:a16="http://schemas.microsoft.com/office/drawing/2014/main" id="{DC8EC114-7598-4502-86AA-3523BE0C6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20" name="Imagen 3206" descr="http://www.icbf.gov.co/images/pobtrans.gif">
          <a:extLst>
            <a:ext uri="{FF2B5EF4-FFF2-40B4-BE49-F238E27FC236}">
              <a16:creationId xmlns:a16="http://schemas.microsoft.com/office/drawing/2014/main" id="{F2950F35-9DC7-49B2-8E3E-0D2810C419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21" name="Imagen 3810" descr="http://www.icbf.gov.co/images/pobtrans.gif">
          <a:extLst>
            <a:ext uri="{FF2B5EF4-FFF2-40B4-BE49-F238E27FC236}">
              <a16:creationId xmlns:a16="http://schemas.microsoft.com/office/drawing/2014/main" id="{D710CDB5-2E78-41ED-B913-45A8C757A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22" name="Imagen 3821" descr="http://www.icbf.gov.co/images/pobtrans.gif">
          <a:extLst>
            <a:ext uri="{FF2B5EF4-FFF2-40B4-BE49-F238E27FC236}">
              <a16:creationId xmlns:a16="http://schemas.microsoft.com/office/drawing/2014/main" id="{BCB3B6B2-DA65-4C19-A4A3-DCB65CFA0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23" name="Imagen 3899" descr="http://www.icbf.gov.co/images/pobtrans.gif">
          <a:extLst>
            <a:ext uri="{FF2B5EF4-FFF2-40B4-BE49-F238E27FC236}">
              <a16:creationId xmlns:a16="http://schemas.microsoft.com/office/drawing/2014/main" id="{84849931-FED9-487C-A942-9136D90E8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24" name="Imagen 3909" descr="http://www.icbf.gov.co/images/pobtrans.gif">
          <a:extLst>
            <a:ext uri="{FF2B5EF4-FFF2-40B4-BE49-F238E27FC236}">
              <a16:creationId xmlns:a16="http://schemas.microsoft.com/office/drawing/2014/main" id="{B582E3AE-5110-4491-99FB-B69B492E26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25" name="Imagen 4244" descr="http://www.icbf.gov.co/images/pobtrans.gif">
          <a:extLst>
            <a:ext uri="{FF2B5EF4-FFF2-40B4-BE49-F238E27FC236}">
              <a16:creationId xmlns:a16="http://schemas.microsoft.com/office/drawing/2014/main" id="{6F5DE2F7-0BFC-4625-9C6D-9A832E7F38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26" name="Imagen 4461" descr="http://www.icbf.gov.co/images/pobtrans.gif">
          <a:extLst>
            <a:ext uri="{FF2B5EF4-FFF2-40B4-BE49-F238E27FC236}">
              <a16:creationId xmlns:a16="http://schemas.microsoft.com/office/drawing/2014/main" id="{CB2E6CD7-CE86-439E-BBAE-72C4F1FA24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27" name="Imagen 4811" descr="http://www.icbf.gov.co/images/pobtrans.gif">
          <a:extLst>
            <a:ext uri="{FF2B5EF4-FFF2-40B4-BE49-F238E27FC236}">
              <a16:creationId xmlns:a16="http://schemas.microsoft.com/office/drawing/2014/main" id="{6F81B3D8-9AE1-4793-97B5-B8B7E530C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28" name="Imagen 4820" descr="http://www.icbf.gov.co/images/pobtrans.gif">
          <a:extLst>
            <a:ext uri="{FF2B5EF4-FFF2-40B4-BE49-F238E27FC236}">
              <a16:creationId xmlns:a16="http://schemas.microsoft.com/office/drawing/2014/main" id="{ED866484-237B-4C69-898C-FE66090BE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29" name="Imagen 5584" descr="http://www.icbf.gov.co/images/pobtrans.gif">
          <a:extLst>
            <a:ext uri="{FF2B5EF4-FFF2-40B4-BE49-F238E27FC236}">
              <a16:creationId xmlns:a16="http://schemas.microsoft.com/office/drawing/2014/main" id="{D0738162-9B0D-406F-BC92-865242389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0" name="Imagen 5931" descr="http://www.icbf.gov.co/images/pobtrans.gif">
          <a:extLst>
            <a:ext uri="{FF2B5EF4-FFF2-40B4-BE49-F238E27FC236}">
              <a16:creationId xmlns:a16="http://schemas.microsoft.com/office/drawing/2014/main" id="{FE830899-1E6F-453B-812B-6F7F2E4EF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1" name="Imagen 6103" descr="http://www.icbf.gov.co/images/pobtrans.gif">
          <a:extLst>
            <a:ext uri="{FF2B5EF4-FFF2-40B4-BE49-F238E27FC236}">
              <a16:creationId xmlns:a16="http://schemas.microsoft.com/office/drawing/2014/main" id="{8E344AB3-F513-4385-B3FB-6994B28828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2" name="Imagen 6107" descr="http://www.icbf.gov.co/images/pobtrans.gif">
          <a:extLst>
            <a:ext uri="{FF2B5EF4-FFF2-40B4-BE49-F238E27FC236}">
              <a16:creationId xmlns:a16="http://schemas.microsoft.com/office/drawing/2014/main" id="{DD0D652C-21D0-432D-AFFE-7E81FF308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3" name="Imagen 6731" descr="http://www.icbf.gov.co/images/pobtrans.gif">
          <a:extLst>
            <a:ext uri="{FF2B5EF4-FFF2-40B4-BE49-F238E27FC236}">
              <a16:creationId xmlns:a16="http://schemas.microsoft.com/office/drawing/2014/main" id="{90D8519E-4219-44D0-8C46-313D3900A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4" name="Imagen 6951" descr="http://www.icbf.gov.co/images/pobtrans.gif">
          <a:extLst>
            <a:ext uri="{FF2B5EF4-FFF2-40B4-BE49-F238E27FC236}">
              <a16:creationId xmlns:a16="http://schemas.microsoft.com/office/drawing/2014/main" id="{07A9651E-3320-45E2-92A2-C957EEEAA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5" name="Imagen 7032" descr="http://www.icbf.gov.co/images/pobtrans.gif">
          <a:extLst>
            <a:ext uri="{FF2B5EF4-FFF2-40B4-BE49-F238E27FC236}">
              <a16:creationId xmlns:a16="http://schemas.microsoft.com/office/drawing/2014/main" id="{8C4A04C2-5B75-44DA-924D-58EBFC3BB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6" name="Imagen 7042" descr="http://www.icbf.gov.co/images/pobtrans.gif">
          <a:extLst>
            <a:ext uri="{FF2B5EF4-FFF2-40B4-BE49-F238E27FC236}">
              <a16:creationId xmlns:a16="http://schemas.microsoft.com/office/drawing/2014/main" id="{853BBA93-E792-4B1B-9700-F20786A827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7" name="Imagen 7053" descr="http://www.icbf.gov.co/images/pobtrans.gif">
          <a:extLst>
            <a:ext uri="{FF2B5EF4-FFF2-40B4-BE49-F238E27FC236}">
              <a16:creationId xmlns:a16="http://schemas.microsoft.com/office/drawing/2014/main" id="{B08E7ADF-5005-443C-A3FB-042551843C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8" name="Imagen 7120" descr="http://www.icbf.gov.co/images/pobtrans.gif">
          <a:extLst>
            <a:ext uri="{FF2B5EF4-FFF2-40B4-BE49-F238E27FC236}">
              <a16:creationId xmlns:a16="http://schemas.microsoft.com/office/drawing/2014/main" id="{E1CC6D64-EB92-4EF2-B241-6273F1CBF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39" name="Imagen 7187" descr="http://www.icbf.gov.co/images/pobtrans.gif">
          <a:extLst>
            <a:ext uri="{FF2B5EF4-FFF2-40B4-BE49-F238E27FC236}">
              <a16:creationId xmlns:a16="http://schemas.microsoft.com/office/drawing/2014/main" id="{A9063F18-9777-47F7-A4B2-57D3B4F16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0" name="Imagen 7417" descr="http://www.icbf.gov.co/images/pobtrans.gif">
          <a:extLst>
            <a:ext uri="{FF2B5EF4-FFF2-40B4-BE49-F238E27FC236}">
              <a16:creationId xmlns:a16="http://schemas.microsoft.com/office/drawing/2014/main" id="{EFACFC5A-E7EF-4FDB-8A16-FD9E727BE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1" name="Imagen 7504" descr="http://www.icbf.gov.co/images/pobtrans.gif">
          <a:extLst>
            <a:ext uri="{FF2B5EF4-FFF2-40B4-BE49-F238E27FC236}">
              <a16:creationId xmlns:a16="http://schemas.microsoft.com/office/drawing/2014/main" id="{4C320800-DD84-40A5-B794-2F5B8C213F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2" name="Imagen 7597" descr="http://www.icbf.gov.co/images/pobtrans.gif">
          <a:extLst>
            <a:ext uri="{FF2B5EF4-FFF2-40B4-BE49-F238E27FC236}">
              <a16:creationId xmlns:a16="http://schemas.microsoft.com/office/drawing/2014/main" id="{173A2EE6-1EE1-4816-8029-AEFF0697C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3" name="Imagen 7659" descr="http://www.icbf.gov.co/images/pobtrans.gif">
          <a:extLst>
            <a:ext uri="{FF2B5EF4-FFF2-40B4-BE49-F238E27FC236}">
              <a16:creationId xmlns:a16="http://schemas.microsoft.com/office/drawing/2014/main" id="{66DC5688-90FB-4BFF-B9CF-99DF4672D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4" name="Imagen 7767" descr="http://www.icbf.gov.co/images/pobtrans.gif">
          <a:extLst>
            <a:ext uri="{FF2B5EF4-FFF2-40B4-BE49-F238E27FC236}">
              <a16:creationId xmlns:a16="http://schemas.microsoft.com/office/drawing/2014/main" id="{2EDD2B19-4BCD-4A00-A2F3-C8BF376B3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5" name="Imagen 7853" descr="http://www.icbf.gov.co/images/pobtrans.gif">
          <a:extLst>
            <a:ext uri="{FF2B5EF4-FFF2-40B4-BE49-F238E27FC236}">
              <a16:creationId xmlns:a16="http://schemas.microsoft.com/office/drawing/2014/main" id="{0FB609EA-490C-4089-B8EB-796F18CE3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6" name="Imagen 7936" descr="http://www.icbf.gov.co/images/pobtrans.gif">
          <a:extLst>
            <a:ext uri="{FF2B5EF4-FFF2-40B4-BE49-F238E27FC236}">
              <a16:creationId xmlns:a16="http://schemas.microsoft.com/office/drawing/2014/main" id="{137E03DC-9C09-4DE3-8322-28313F6E8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7" name="Imagen 8612" descr="http://www.icbf.gov.co/images/pobtrans.gif">
          <a:extLst>
            <a:ext uri="{FF2B5EF4-FFF2-40B4-BE49-F238E27FC236}">
              <a16:creationId xmlns:a16="http://schemas.microsoft.com/office/drawing/2014/main" id="{2DDFF2E0-2677-4C93-8A1D-5787DD24A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8" name="Imagen 9931" descr="http://www.icbf.gov.co/images/pobtrans.gif">
          <a:extLst>
            <a:ext uri="{FF2B5EF4-FFF2-40B4-BE49-F238E27FC236}">
              <a16:creationId xmlns:a16="http://schemas.microsoft.com/office/drawing/2014/main" id="{F00D6FB9-BA2A-4797-A627-CB95ADEBDB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49" name="Imagen 10425" descr="http://www.icbf.gov.co/images/pobtrans.gif">
          <a:extLst>
            <a:ext uri="{FF2B5EF4-FFF2-40B4-BE49-F238E27FC236}">
              <a16:creationId xmlns:a16="http://schemas.microsoft.com/office/drawing/2014/main" id="{118D4F86-A515-43DE-BDA4-7D759FF8C0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0" name="Imagen 10665" descr="http://www.icbf.gov.co/images/pobtrans.gif">
          <a:extLst>
            <a:ext uri="{FF2B5EF4-FFF2-40B4-BE49-F238E27FC236}">
              <a16:creationId xmlns:a16="http://schemas.microsoft.com/office/drawing/2014/main" id="{8F602CCC-3AA6-4032-9867-0B39A48024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1" name="Imagen 12565" descr="http://www.icbf.gov.co/images/pobtrans.gif">
          <a:extLst>
            <a:ext uri="{FF2B5EF4-FFF2-40B4-BE49-F238E27FC236}">
              <a16:creationId xmlns:a16="http://schemas.microsoft.com/office/drawing/2014/main" id="{3F350716-71BB-43AD-AD35-F708D9E42D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2" name="Imagen 12591" descr="http://www.icbf.gov.co/images/pobtrans.gif">
          <a:extLst>
            <a:ext uri="{FF2B5EF4-FFF2-40B4-BE49-F238E27FC236}">
              <a16:creationId xmlns:a16="http://schemas.microsoft.com/office/drawing/2014/main" id="{66AD5823-39C3-4D9B-9693-23123779E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3" name="Imagen 12605" descr="http://www.icbf.gov.co/images/pobtrans.gif">
          <a:extLst>
            <a:ext uri="{FF2B5EF4-FFF2-40B4-BE49-F238E27FC236}">
              <a16:creationId xmlns:a16="http://schemas.microsoft.com/office/drawing/2014/main" id="{C00974ED-BC9A-4050-A014-F6F1D716C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4" name="Imagen 12623" descr="http://www.icbf.gov.co/images/pobtrans.gif">
          <a:extLst>
            <a:ext uri="{FF2B5EF4-FFF2-40B4-BE49-F238E27FC236}">
              <a16:creationId xmlns:a16="http://schemas.microsoft.com/office/drawing/2014/main" id="{06374D0A-7B89-4B95-9CD6-B8C9D3B71A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5" name="Imagen 12635" descr="http://www.icbf.gov.co/images/pobtrans.gif">
          <a:extLst>
            <a:ext uri="{FF2B5EF4-FFF2-40B4-BE49-F238E27FC236}">
              <a16:creationId xmlns:a16="http://schemas.microsoft.com/office/drawing/2014/main" id="{C6AE1678-7F03-4014-AD93-F4CC2ED31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6" name="Imagen 12645" descr="http://www.icbf.gov.co/images/pobtrans.gif">
          <a:extLst>
            <a:ext uri="{FF2B5EF4-FFF2-40B4-BE49-F238E27FC236}">
              <a16:creationId xmlns:a16="http://schemas.microsoft.com/office/drawing/2014/main" id="{F7A22CD3-D93E-4D1A-9FDD-9001F3B69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7" name="Imagen 12651" descr="http://www.icbf.gov.co/images/pobtrans.gif">
          <a:extLst>
            <a:ext uri="{FF2B5EF4-FFF2-40B4-BE49-F238E27FC236}">
              <a16:creationId xmlns:a16="http://schemas.microsoft.com/office/drawing/2014/main" id="{DB596F8B-E0A8-4066-89C8-F0AC9089E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8" name="Imagen 13130" descr="http://www.icbf.gov.co/images/pobtrans.gif">
          <a:extLst>
            <a:ext uri="{FF2B5EF4-FFF2-40B4-BE49-F238E27FC236}">
              <a16:creationId xmlns:a16="http://schemas.microsoft.com/office/drawing/2014/main" id="{26F14A54-DD8D-4231-AFCF-602A8F970A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59" name="Imagen 13576" descr="http://www.icbf.gov.co/images/pobtrans.gif">
          <a:extLst>
            <a:ext uri="{FF2B5EF4-FFF2-40B4-BE49-F238E27FC236}">
              <a16:creationId xmlns:a16="http://schemas.microsoft.com/office/drawing/2014/main" id="{1656FA47-FCA0-44AB-9B97-B4E01AFC6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0" name="Imagen 13599" descr="http://www.icbf.gov.co/images/pobtrans.gif">
          <a:extLst>
            <a:ext uri="{FF2B5EF4-FFF2-40B4-BE49-F238E27FC236}">
              <a16:creationId xmlns:a16="http://schemas.microsoft.com/office/drawing/2014/main" id="{296FCC27-5A45-433F-B201-EA1B2DBDC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1" name="Imagen 13600" descr="http://www.icbf.gov.co/images/pobtrans.gif">
          <a:extLst>
            <a:ext uri="{FF2B5EF4-FFF2-40B4-BE49-F238E27FC236}">
              <a16:creationId xmlns:a16="http://schemas.microsoft.com/office/drawing/2014/main" id="{4B67DB88-A128-41C5-B872-6446B78FF9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2" name="Imagen 13603" descr="http://www.icbf.gov.co/images/pobtrans.gif">
          <a:extLst>
            <a:ext uri="{FF2B5EF4-FFF2-40B4-BE49-F238E27FC236}">
              <a16:creationId xmlns:a16="http://schemas.microsoft.com/office/drawing/2014/main" id="{CA4971DE-4A7A-4D13-8988-3A2C0E6A5E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3" name="Imagen 13611" descr="http://www.icbf.gov.co/images/pobtrans.gif">
          <a:extLst>
            <a:ext uri="{FF2B5EF4-FFF2-40B4-BE49-F238E27FC236}">
              <a16:creationId xmlns:a16="http://schemas.microsoft.com/office/drawing/2014/main" id="{EF5EB009-DB26-432B-BE9A-8E14BA6DA7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4" name="Imagen 13903" descr="http://www.icbf.gov.co/images/pobtrans.gif">
          <a:extLst>
            <a:ext uri="{FF2B5EF4-FFF2-40B4-BE49-F238E27FC236}">
              <a16:creationId xmlns:a16="http://schemas.microsoft.com/office/drawing/2014/main" id="{F98AA891-C407-41EA-B32B-0C6261107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5" name="Imagen 13983" descr="http://www.icbf.gov.co/images/pobtrans.gif">
          <a:extLst>
            <a:ext uri="{FF2B5EF4-FFF2-40B4-BE49-F238E27FC236}">
              <a16:creationId xmlns:a16="http://schemas.microsoft.com/office/drawing/2014/main" id="{0F9F1E45-772B-447D-9FDF-7D4D65C8C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6" name="Imagen 14387" descr="http://www.icbf.gov.co/images/pobtrans.gif">
          <a:extLst>
            <a:ext uri="{FF2B5EF4-FFF2-40B4-BE49-F238E27FC236}">
              <a16:creationId xmlns:a16="http://schemas.microsoft.com/office/drawing/2014/main" id="{CD5574F2-2893-4A44-821B-4C29BB7EB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7" name="Imagen 14460" descr="http://www.icbf.gov.co/images/pobtrans.gif">
          <a:extLst>
            <a:ext uri="{FF2B5EF4-FFF2-40B4-BE49-F238E27FC236}">
              <a16:creationId xmlns:a16="http://schemas.microsoft.com/office/drawing/2014/main" id="{FA09A367-CD5F-449B-AD4E-CFF28D3C0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8" name="Imagen 14689" descr="http://www.icbf.gov.co/images/pobtrans.gif">
          <a:extLst>
            <a:ext uri="{FF2B5EF4-FFF2-40B4-BE49-F238E27FC236}">
              <a16:creationId xmlns:a16="http://schemas.microsoft.com/office/drawing/2014/main" id="{2A61B1C1-D8B7-4BAB-A02C-C7F1200BD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69" name="Imagen 14884" descr="http://www.icbf.gov.co/images/pobtrans.gif">
          <a:extLst>
            <a:ext uri="{FF2B5EF4-FFF2-40B4-BE49-F238E27FC236}">
              <a16:creationId xmlns:a16="http://schemas.microsoft.com/office/drawing/2014/main" id="{85359B9F-52AD-4892-B721-89111DEC0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0" name="Imagen 15080" descr="http://www.icbf.gov.co/images/pobtrans.gif">
          <a:extLst>
            <a:ext uri="{FF2B5EF4-FFF2-40B4-BE49-F238E27FC236}">
              <a16:creationId xmlns:a16="http://schemas.microsoft.com/office/drawing/2014/main" id="{12CEE7B9-540B-409B-93B0-C874D0906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1" name="Imagen 15397" descr="http://www.icbf.gov.co/images/pobtrans.gif">
          <a:extLst>
            <a:ext uri="{FF2B5EF4-FFF2-40B4-BE49-F238E27FC236}">
              <a16:creationId xmlns:a16="http://schemas.microsoft.com/office/drawing/2014/main" id="{441DF897-09BD-49A5-8FCD-D4615F3A1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2" name="Imagen 15538" descr="http://www.icbf.gov.co/images/pobtrans.gif">
          <a:extLst>
            <a:ext uri="{FF2B5EF4-FFF2-40B4-BE49-F238E27FC236}">
              <a16:creationId xmlns:a16="http://schemas.microsoft.com/office/drawing/2014/main" id="{B8F4535C-16BC-41F5-83B6-760D5368E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3" name="Imagen 15814" descr="http://www.icbf.gov.co/images/pobtrans.gif">
          <a:extLst>
            <a:ext uri="{FF2B5EF4-FFF2-40B4-BE49-F238E27FC236}">
              <a16:creationId xmlns:a16="http://schemas.microsoft.com/office/drawing/2014/main" id="{784CD206-6763-447C-99AD-5AF14D04F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4" name="Imagen 15817" descr="http://www.icbf.gov.co/images/pobtrans.gif">
          <a:extLst>
            <a:ext uri="{FF2B5EF4-FFF2-40B4-BE49-F238E27FC236}">
              <a16:creationId xmlns:a16="http://schemas.microsoft.com/office/drawing/2014/main" id="{0193FD99-08C8-4D0A-97F2-5B470F476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5" name="Imagen 16193" descr="http://www.icbf.gov.co/images/pobtrans.gif">
          <a:extLst>
            <a:ext uri="{FF2B5EF4-FFF2-40B4-BE49-F238E27FC236}">
              <a16:creationId xmlns:a16="http://schemas.microsoft.com/office/drawing/2014/main" id="{48260DDE-315A-4DA6-8BC8-F543748453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6" name="Imagen 16273" descr="http://www.icbf.gov.co/images/pobtrans.gif">
          <a:extLst>
            <a:ext uri="{FF2B5EF4-FFF2-40B4-BE49-F238E27FC236}">
              <a16:creationId xmlns:a16="http://schemas.microsoft.com/office/drawing/2014/main" id="{A14E17CB-08A7-49CF-839F-025FE1FDC4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7" name="Imagen 16503" descr="http://www.icbf.gov.co/images/pobtrans.gif">
          <a:extLst>
            <a:ext uri="{FF2B5EF4-FFF2-40B4-BE49-F238E27FC236}">
              <a16:creationId xmlns:a16="http://schemas.microsoft.com/office/drawing/2014/main" id="{55D7DCFD-B70B-48D7-AD76-631C4EDB1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8" name="Imagen 16724" descr="http://www.icbf.gov.co/images/pobtrans.gif">
          <a:extLst>
            <a:ext uri="{FF2B5EF4-FFF2-40B4-BE49-F238E27FC236}">
              <a16:creationId xmlns:a16="http://schemas.microsoft.com/office/drawing/2014/main" id="{139CE5AB-C1C7-40F9-AB60-BB8FA2193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79" name="Imagen 17478" descr="http://www.icbf.gov.co/images/pobtrans.gif">
          <a:extLst>
            <a:ext uri="{FF2B5EF4-FFF2-40B4-BE49-F238E27FC236}">
              <a16:creationId xmlns:a16="http://schemas.microsoft.com/office/drawing/2014/main" id="{7346CE0F-056D-4C75-B17A-83DB6F18A0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0" name="Imagen 17640" descr="http://www.icbf.gov.co/images/pobtrans.gif">
          <a:extLst>
            <a:ext uri="{FF2B5EF4-FFF2-40B4-BE49-F238E27FC236}">
              <a16:creationId xmlns:a16="http://schemas.microsoft.com/office/drawing/2014/main" id="{70DCDE51-8A4B-4364-9650-AFC292B6BC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1" name="Imagen 17642" descr="http://www.icbf.gov.co/images/pobtrans.gif">
          <a:extLst>
            <a:ext uri="{FF2B5EF4-FFF2-40B4-BE49-F238E27FC236}">
              <a16:creationId xmlns:a16="http://schemas.microsoft.com/office/drawing/2014/main" id="{852BA342-00E6-456A-AE39-F04DA84A98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2" name="Imagen 19004" descr="http://www.icbf.gov.co/images/pobtrans.gif">
          <a:extLst>
            <a:ext uri="{FF2B5EF4-FFF2-40B4-BE49-F238E27FC236}">
              <a16:creationId xmlns:a16="http://schemas.microsoft.com/office/drawing/2014/main" id="{C30B49D4-8170-47CB-BEE4-D1D225C26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3" name="Imagen 19474" descr="http://www.icbf.gov.co/images/pobtrans.gif">
          <a:extLst>
            <a:ext uri="{FF2B5EF4-FFF2-40B4-BE49-F238E27FC236}">
              <a16:creationId xmlns:a16="http://schemas.microsoft.com/office/drawing/2014/main" id="{B0B94678-F4C8-41CF-ABF0-5FB71D8B8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4" name="Imagen 19708" descr="http://www.icbf.gov.co/images/pobtrans.gif">
          <a:extLst>
            <a:ext uri="{FF2B5EF4-FFF2-40B4-BE49-F238E27FC236}">
              <a16:creationId xmlns:a16="http://schemas.microsoft.com/office/drawing/2014/main" id="{726167CD-D875-409E-A15A-BB7C9603EA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5" name="Imagen 19720" descr="http://www.icbf.gov.co/images/pobtrans.gif">
          <a:extLst>
            <a:ext uri="{FF2B5EF4-FFF2-40B4-BE49-F238E27FC236}">
              <a16:creationId xmlns:a16="http://schemas.microsoft.com/office/drawing/2014/main" id="{D8427A4D-EB15-4305-A450-2DA5DA96A7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6" name="Imagen 19739" descr="http://www.icbf.gov.co/images/pobtrans.gif">
          <a:extLst>
            <a:ext uri="{FF2B5EF4-FFF2-40B4-BE49-F238E27FC236}">
              <a16:creationId xmlns:a16="http://schemas.microsoft.com/office/drawing/2014/main" id="{07E5142B-5973-4209-AF54-8BF966EA6F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7" name="Imagen 19765" descr="http://www.icbf.gov.co/images/pobtrans.gif">
          <a:extLst>
            <a:ext uri="{FF2B5EF4-FFF2-40B4-BE49-F238E27FC236}">
              <a16:creationId xmlns:a16="http://schemas.microsoft.com/office/drawing/2014/main" id="{5A050073-99B8-44F3-A12D-78C78BA971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8" name="Imagen 19774" descr="http://www.icbf.gov.co/images/pobtrans.gif">
          <a:extLst>
            <a:ext uri="{FF2B5EF4-FFF2-40B4-BE49-F238E27FC236}">
              <a16:creationId xmlns:a16="http://schemas.microsoft.com/office/drawing/2014/main" id="{A2CD2781-69E6-41C0-BD8C-6C93800F8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89" name="Imagen 20425" descr="http://www.icbf.gov.co/images/pobtrans.gif">
          <a:extLst>
            <a:ext uri="{FF2B5EF4-FFF2-40B4-BE49-F238E27FC236}">
              <a16:creationId xmlns:a16="http://schemas.microsoft.com/office/drawing/2014/main" id="{14FDB1C1-9A3A-49E4-94DC-3F3C571B6D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0" name="Imagen 20722" descr="http://www.icbf.gov.co/images/pobtrans.gif">
          <a:extLst>
            <a:ext uri="{FF2B5EF4-FFF2-40B4-BE49-F238E27FC236}">
              <a16:creationId xmlns:a16="http://schemas.microsoft.com/office/drawing/2014/main" id="{B8919A00-86E2-4BFB-8A12-849590CB80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1" name="Imagen 20732" descr="http://www.icbf.gov.co/images/pobtrans.gif">
          <a:extLst>
            <a:ext uri="{FF2B5EF4-FFF2-40B4-BE49-F238E27FC236}">
              <a16:creationId xmlns:a16="http://schemas.microsoft.com/office/drawing/2014/main" id="{8A4E6F64-338F-4D40-84AA-DCADFCB01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2" name="Imagen 21759" descr="http://www.icbf.gov.co/images/pobtrans.gif">
          <a:extLst>
            <a:ext uri="{FF2B5EF4-FFF2-40B4-BE49-F238E27FC236}">
              <a16:creationId xmlns:a16="http://schemas.microsoft.com/office/drawing/2014/main" id="{964B4194-6342-4218-9789-D647278FF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3" name="Imagen 21761" descr="http://www.icbf.gov.co/images/pobtrans.gif">
          <a:extLst>
            <a:ext uri="{FF2B5EF4-FFF2-40B4-BE49-F238E27FC236}">
              <a16:creationId xmlns:a16="http://schemas.microsoft.com/office/drawing/2014/main" id="{7F4EB3F1-D0A2-4AF8-9A12-C51CDB2D47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4" name="Imagen 22260" descr="http://www.icbf.gov.co/images/pobtrans.gif">
          <a:extLst>
            <a:ext uri="{FF2B5EF4-FFF2-40B4-BE49-F238E27FC236}">
              <a16:creationId xmlns:a16="http://schemas.microsoft.com/office/drawing/2014/main" id="{B1F0ADEF-5432-423D-9439-2ED22D4FD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5" name="Imagen 22263" descr="http://www.icbf.gov.co/images/pobtrans.gif">
          <a:extLst>
            <a:ext uri="{FF2B5EF4-FFF2-40B4-BE49-F238E27FC236}">
              <a16:creationId xmlns:a16="http://schemas.microsoft.com/office/drawing/2014/main" id="{AF3ADA3D-EDD5-47F6-940C-451B268F2C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6" name="Imagen 22421" descr="http://www.icbf.gov.co/images/pobtrans.gif">
          <a:extLst>
            <a:ext uri="{FF2B5EF4-FFF2-40B4-BE49-F238E27FC236}">
              <a16:creationId xmlns:a16="http://schemas.microsoft.com/office/drawing/2014/main" id="{05D9DFE7-69CE-412D-BA2B-960CBEAC8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7" name="Imagen 22513" descr="http://www.icbf.gov.co/images/pobtrans.gif">
          <a:extLst>
            <a:ext uri="{FF2B5EF4-FFF2-40B4-BE49-F238E27FC236}">
              <a16:creationId xmlns:a16="http://schemas.microsoft.com/office/drawing/2014/main" id="{815C53DC-28FA-431B-A6AC-1967C20A64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8" name="Imagen 22526" descr="http://www.icbf.gov.co/images/pobtrans.gif">
          <a:extLst>
            <a:ext uri="{FF2B5EF4-FFF2-40B4-BE49-F238E27FC236}">
              <a16:creationId xmlns:a16="http://schemas.microsoft.com/office/drawing/2014/main" id="{477E051F-4DCE-4296-AE9F-A89E37205D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99" name="Imagen 22532" descr="http://www.icbf.gov.co/images/pobtrans.gif">
          <a:extLst>
            <a:ext uri="{FF2B5EF4-FFF2-40B4-BE49-F238E27FC236}">
              <a16:creationId xmlns:a16="http://schemas.microsoft.com/office/drawing/2014/main" id="{E9413CEB-3E7D-4303-9EB8-8CCDF05E3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0" name="Imagen 22541" descr="http://www.icbf.gov.co/images/pobtrans.gif">
          <a:extLst>
            <a:ext uri="{FF2B5EF4-FFF2-40B4-BE49-F238E27FC236}">
              <a16:creationId xmlns:a16="http://schemas.microsoft.com/office/drawing/2014/main" id="{0350029D-5B09-45CF-AD9D-82062A9A45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1" name="Imagen 22616" descr="http://www.icbf.gov.co/images/pobtrans.gif">
          <a:extLst>
            <a:ext uri="{FF2B5EF4-FFF2-40B4-BE49-F238E27FC236}">
              <a16:creationId xmlns:a16="http://schemas.microsoft.com/office/drawing/2014/main" id="{B20EC47C-F9C8-4F54-850E-D18020AAC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2" name="Imagen 24926" descr="http://www.icbf.gov.co/images/pobtrans.gif">
          <a:extLst>
            <a:ext uri="{FF2B5EF4-FFF2-40B4-BE49-F238E27FC236}">
              <a16:creationId xmlns:a16="http://schemas.microsoft.com/office/drawing/2014/main" id="{3AFB7537-1F59-44A0-A00D-70609BB07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3" name="Imagen 25180" descr="http://www.icbf.gov.co/images/pobtrans.gif">
          <a:extLst>
            <a:ext uri="{FF2B5EF4-FFF2-40B4-BE49-F238E27FC236}">
              <a16:creationId xmlns:a16="http://schemas.microsoft.com/office/drawing/2014/main" id="{EB7147EA-D368-4674-A535-041A7EB35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4" name="Imagen 26352" descr="http://www.icbf.gov.co/images/pobtrans.gif">
          <a:extLst>
            <a:ext uri="{FF2B5EF4-FFF2-40B4-BE49-F238E27FC236}">
              <a16:creationId xmlns:a16="http://schemas.microsoft.com/office/drawing/2014/main" id="{C13CA942-1E76-4C8F-AC84-3554620777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5" name="Imagen 26386" descr="http://www.icbf.gov.co/images/pobtrans.gif">
          <a:extLst>
            <a:ext uri="{FF2B5EF4-FFF2-40B4-BE49-F238E27FC236}">
              <a16:creationId xmlns:a16="http://schemas.microsoft.com/office/drawing/2014/main" id="{75013087-F536-449A-9FBD-3830AA2C6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6" name="Imagen 26401" descr="http://www.icbf.gov.co/images/pobtrans.gif">
          <a:extLst>
            <a:ext uri="{FF2B5EF4-FFF2-40B4-BE49-F238E27FC236}">
              <a16:creationId xmlns:a16="http://schemas.microsoft.com/office/drawing/2014/main" id="{47DD0796-AE7F-432D-B61E-640B0645D6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7" name="Imagen 26411" descr="http://www.icbf.gov.co/images/pobtrans.gif">
          <a:extLst>
            <a:ext uri="{FF2B5EF4-FFF2-40B4-BE49-F238E27FC236}">
              <a16:creationId xmlns:a16="http://schemas.microsoft.com/office/drawing/2014/main" id="{B2B03FA4-3DB7-4C4C-812F-FD032D743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8" name="Imagen 26420" descr="http://www.icbf.gov.co/images/pobtrans.gif">
          <a:extLst>
            <a:ext uri="{FF2B5EF4-FFF2-40B4-BE49-F238E27FC236}">
              <a16:creationId xmlns:a16="http://schemas.microsoft.com/office/drawing/2014/main" id="{A43C0A15-2235-4DA8-BA9A-479F079F6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09" name="Imagen 26433" descr="http://www.icbf.gov.co/images/pobtrans.gif">
          <a:extLst>
            <a:ext uri="{FF2B5EF4-FFF2-40B4-BE49-F238E27FC236}">
              <a16:creationId xmlns:a16="http://schemas.microsoft.com/office/drawing/2014/main" id="{8D37FCF9-7DDA-4570-BAA7-E248D51E6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0" name="Imagen 26468" descr="http://www.icbf.gov.co/images/pobtrans.gif">
          <a:extLst>
            <a:ext uri="{FF2B5EF4-FFF2-40B4-BE49-F238E27FC236}">
              <a16:creationId xmlns:a16="http://schemas.microsoft.com/office/drawing/2014/main" id="{D400D1BE-9B22-4915-B545-87EC375E71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1" name="Imagen 26473" descr="http://www.icbf.gov.co/images/pobtrans.gif">
          <a:extLst>
            <a:ext uri="{FF2B5EF4-FFF2-40B4-BE49-F238E27FC236}">
              <a16:creationId xmlns:a16="http://schemas.microsoft.com/office/drawing/2014/main" id="{7D5DE81D-4EE3-4B85-9FFA-B95761ABB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2" name="Imagen 26476" descr="http://www.icbf.gov.co/images/pobtrans.gif">
          <a:extLst>
            <a:ext uri="{FF2B5EF4-FFF2-40B4-BE49-F238E27FC236}">
              <a16:creationId xmlns:a16="http://schemas.microsoft.com/office/drawing/2014/main" id="{682C286A-0A2F-454B-9FAA-B8F37E717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3" name="Imagen 26583" descr="http://www.icbf.gov.co/images/pobtrans.gif">
          <a:extLst>
            <a:ext uri="{FF2B5EF4-FFF2-40B4-BE49-F238E27FC236}">
              <a16:creationId xmlns:a16="http://schemas.microsoft.com/office/drawing/2014/main" id="{B460BFEB-6997-4CB1-AF35-900A0E781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4" name="Imagen 26594" descr="http://www.icbf.gov.co/images/pobtrans.gif">
          <a:extLst>
            <a:ext uri="{FF2B5EF4-FFF2-40B4-BE49-F238E27FC236}">
              <a16:creationId xmlns:a16="http://schemas.microsoft.com/office/drawing/2014/main" id="{A08632DB-BA0F-45ED-80B6-8C1791ABF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5" name="Imagen 26605" descr="http://www.icbf.gov.co/images/pobtrans.gif">
          <a:extLst>
            <a:ext uri="{FF2B5EF4-FFF2-40B4-BE49-F238E27FC236}">
              <a16:creationId xmlns:a16="http://schemas.microsoft.com/office/drawing/2014/main" id="{215930BA-4538-4B29-9E19-A304D4B84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6" name="Imagen 26617" descr="http://www.icbf.gov.co/images/pobtrans.gif">
          <a:extLst>
            <a:ext uri="{FF2B5EF4-FFF2-40B4-BE49-F238E27FC236}">
              <a16:creationId xmlns:a16="http://schemas.microsoft.com/office/drawing/2014/main" id="{3A3877E3-E730-436E-A15A-E48B8E3B6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7" name="Imagen 26634" descr="http://www.icbf.gov.co/images/pobtrans.gif">
          <a:extLst>
            <a:ext uri="{FF2B5EF4-FFF2-40B4-BE49-F238E27FC236}">
              <a16:creationId xmlns:a16="http://schemas.microsoft.com/office/drawing/2014/main" id="{1C2B9EFF-5CAB-4E3A-95AF-62420D44F0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8" name="Imagen 26666" descr="http://www.icbf.gov.co/images/pobtrans.gif">
          <a:extLst>
            <a:ext uri="{FF2B5EF4-FFF2-40B4-BE49-F238E27FC236}">
              <a16:creationId xmlns:a16="http://schemas.microsoft.com/office/drawing/2014/main" id="{94F0EBFB-51D8-454E-B634-7CA09F095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19" name="Imagen 26687" descr="http://www.icbf.gov.co/images/pobtrans.gif">
          <a:extLst>
            <a:ext uri="{FF2B5EF4-FFF2-40B4-BE49-F238E27FC236}">
              <a16:creationId xmlns:a16="http://schemas.microsoft.com/office/drawing/2014/main" id="{A03926F8-0C83-404A-A487-23C2ABE9A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0" name="Imagen 26713" descr="http://www.icbf.gov.co/images/pobtrans.gif">
          <a:extLst>
            <a:ext uri="{FF2B5EF4-FFF2-40B4-BE49-F238E27FC236}">
              <a16:creationId xmlns:a16="http://schemas.microsoft.com/office/drawing/2014/main" id="{163B4F1A-C7FB-47F0-AE44-97684EF8E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1" name="Imagen 26726" descr="http://www.icbf.gov.co/images/pobtrans.gif">
          <a:extLst>
            <a:ext uri="{FF2B5EF4-FFF2-40B4-BE49-F238E27FC236}">
              <a16:creationId xmlns:a16="http://schemas.microsoft.com/office/drawing/2014/main" id="{D7937146-07A1-444A-A3AE-DC3E0FEE7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2" name="Imagen 27432" descr="http://www.icbf.gov.co/images/pobtrans.gif">
          <a:extLst>
            <a:ext uri="{FF2B5EF4-FFF2-40B4-BE49-F238E27FC236}">
              <a16:creationId xmlns:a16="http://schemas.microsoft.com/office/drawing/2014/main" id="{03F7BEE2-4B40-46DB-907F-A5B1C52E5B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3" name="Imagen 29931" descr="http://www.icbf.gov.co/images/pobtrans.gif">
          <a:extLst>
            <a:ext uri="{FF2B5EF4-FFF2-40B4-BE49-F238E27FC236}">
              <a16:creationId xmlns:a16="http://schemas.microsoft.com/office/drawing/2014/main" id="{6A9FCFDB-B15E-49F0-BF90-AD6E133B7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4" name="Imagen 29941" descr="http://www.icbf.gov.co/images/pobtrans.gif">
          <a:extLst>
            <a:ext uri="{FF2B5EF4-FFF2-40B4-BE49-F238E27FC236}">
              <a16:creationId xmlns:a16="http://schemas.microsoft.com/office/drawing/2014/main" id="{291F001A-7899-4DA6-BBE3-0A34B5E5C5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5" name="Imagen 29990" descr="http://www.icbf.gov.co/images/pobtrans.gif">
          <a:extLst>
            <a:ext uri="{FF2B5EF4-FFF2-40B4-BE49-F238E27FC236}">
              <a16:creationId xmlns:a16="http://schemas.microsoft.com/office/drawing/2014/main" id="{C904E75C-04F1-4BBA-9209-D13CACEF3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6" name="Imagen 30000" descr="http://www.icbf.gov.co/images/pobtrans.gif">
          <a:extLst>
            <a:ext uri="{FF2B5EF4-FFF2-40B4-BE49-F238E27FC236}">
              <a16:creationId xmlns:a16="http://schemas.microsoft.com/office/drawing/2014/main" id="{BA025E75-FFBF-4A52-9095-AF176E286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7" name="Imagen 30062" descr="http://www.icbf.gov.co/images/pobtrans.gif">
          <a:extLst>
            <a:ext uri="{FF2B5EF4-FFF2-40B4-BE49-F238E27FC236}">
              <a16:creationId xmlns:a16="http://schemas.microsoft.com/office/drawing/2014/main" id="{EE6EA84D-8AFC-48A0-9CA4-19F39482DD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8" name="Imagen 30457" descr="http://www.icbf.gov.co/images/pobtrans.gif">
          <a:extLst>
            <a:ext uri="{FF2B5EF4-FFF2-40B4-BE49-F238E27FC236}">
              <a16:creationId xmlns:a16="http://schemas.microsoft.com/office/drawing/2014/main" id="{62349059-1B9D-4AA8-B1A5-F81E5C06D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29" name="Imagen 30467" descr="http://www.icbf.gov.co/images/pobtrans.gif">
          <a:extLst>
            <a:ext uri="{FF2B5EF4-FFF2-40B4-BE49-F238E27FC236}">
              <a16:creationId xmlns:a16="http://schemas.microsoft.com/office/drawing/2014/main" id="{5BB4841F-0BFB-40D5-A848-03CEFF8FA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0" name="Imagen 30991" descr="http://www.icbf.gov.co/images/pobtrans.gif">
          <a:extLst>
            <a:ext uri="{FF2B5EF4-FFF2-40B4-BE49-F238E27FC236}">
              <a16:creationId xmlns:a16="http://schemas.microsoft.com/office/drawing/2014/main" id="{1FEADA75-A02E-4EEB-811D-FF14867A3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1" name="Imagen 31612" descr="http://www.icbf.gov.co/images/pobtrans.gif">
          <a:extLst>
            <a:ext uri="{FF2B5EF4-FFF2-40B4-BE49-F238E27FC236}">
              <a16:creationId xmlns:a16="http://schemas.microsoft.com/office/drawing/2014/main" id="{7FABCD45-2F0F-426B-84DE-3C9C3FB89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2" name="Imagen 31624" descr="http://www.icbf.gov.co/images/pobtrans.gif">
          <a:extLst>
            <a:ext uri="{FF2B5EF4-FFF2-40B4-BE49-F238E27FC236}">
              <a16:creationId xmlns:a16="http://schemas.microsoft.com/office/drawing/2014/main" id="{2BE68817-4AAE-4003-888D-F44562F465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3" name="Imagen 32047" descr="http://www.icbf.gov.co/images/pobtrans.gif">
          <a:extLst>
            <a:ext uri="{FF2B5EF4-FFF2-40B4-BE49-F238E27FC236}">
              <a16:creationId xmlns:a16="http://schemas.microsoft.com/office/drawing/2014/main" id="{C7A65B73-D9F5-4B2B-A04D-CE67F86635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4" name="Imagen 32272" descr="http://www.icbf.gov.co/images/pobtrans.gif">
          <a:extLst>
            <a:ext uri="{FF2B5EF4-FFF2-40B4-BE49-F238E27FC236}">
              <a16:creationId xmlns:a16="http://schemas.microsoft.com/office/drawing/2014/main" id="{AC7CD40E-684E-4321-9C86-DABB10FA0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5" name="Imagen 32612" descr="http://www.icbf.gov.co/images/pobtrans.gif">
          <a:extLst>
            <a:ext uri="{FF2B5EF4-FFF2-40B4-BE49-F238E27FC236}">
              <a16:creationId xmlns:a16="http://schemas.microsoft.com/office/drawing/2014/main" id="{3022DFB2-F241-463E-86FD-0A451277E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6" name="Imagen 32881" descr="http://www.icbf.gov.co/images/pobtrans.gif">
          <a:extLst>
            <a:ext uri="{FF2B5EF4-FFF2-40B4-BE49-F238E27FC236}">
              <a16:creationId xmlns:a16="http://schemas.microsoft.com/office/drawing/2014/main" id="{10F6C353-9FA7-410B-B894-86AA47FF9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7" name="Imagen 34363" descr="http://www.icbf.gov.co/images/pobtrans.gif">
          <a:extLst>
            <a:ext uri="{FF2B5EF4-FFF2-40B4-BE49-F238E27FC236}">
              <a16:creationId xmlns:a16="http://schemas.microsoft.com/office/drawing/2014/main" id="{395663BA-4D6B-4A85-A9CB-6E7E6B700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8" name="Imagen 34367" descr="http://www.icbf.gov.co/images/pobtrans.gif">
          <a:extLst>
            <a:ext uri="{FF2B5EF4-FFF2-40B4-BE49-F238E27FC236}">
              <a16:creationId xmlns:a16="http://schemas.microsoft.com/office/drawing/2014/main" id="{19F9E57D-7837-4740-A69E-662A993CC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39" name="Imagen 34608" descr="http://www.icbf.gov.co/images/pobtrans.gif">
          <a:extLst>
            <a:ext uri="{FF2B5EF4-FFF2-40B4-BE49-F238E27FC236}">
              <a16:creationId xmlns:a16="http://schemas.microsoft.com/office/drawing/2014/main" id="{E17DDF4C-B702-4708-BCE1-F991F06B7F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40" name="Imagen 35048" descr="http://www.icbf.gov.co/images/pobtrans.gif">
          <a:extLst>
            <a:ext uri="{FF2B5EF4-FFF2-40B4-BE49-F238E27FC236}">
              <a16:creationId xmlns:a16="http://schemas.microsoft.com/office/drawing/2014/main" id="{480B5CAF-1547-411D-BCA7-42D069C18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41" name="Imagen 35978" descr="http://www.icbf.gov.co/images/pobtrans.gif">
          <a:extLst>
            <a:ext uri="{FF2B5EF4-FFF2-40B4-BE49-F238E27FC236}">
              <a16:creationId xmlns:a16="http://schemas.microsoft.com/office/drawing/2014/main" id="{D3BD8A6E-05E7-4124-B1A6-C1031DD815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42" name="Imagen 36001" descr="http://www.icbf.gov.co/images/pobtrans.gif">
          <a:extLst>
            <a:ext uri="{FF2B5EF4-FFF2-40B4-BE49-F238E27FC236}">
              <a16:creationId xmlns:a16="http://schemas.microsoft.com/office/drawing/2014/main" id="{FC486C35-6560-4019-A2EF-6B10E13B7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43" name="Imagen 36006" descr="http://www.icbf.gov.co/images/pobtrans.gif">
          <a:extLst>
            <a:ext uri="{FF2B5EF4-FFF2-40B4-BE49-F238E27FC236}">
              <a16:creationId xmlns:a16="http://schemas.microsoft.com/office/drawing/2014/main" id="{2F89ED54-6728-4A3A-8905-FE6B3C7AF9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44" name="Imagen 36010" descr="http://www.icbf.gov.co/images/pobtrans.gif">
          <a:extLst>
            <a:ext uri="{FF2B5EF4-FFF2-40B4-BE49-F238E27FC236}">
              <a16:creationId xmlns:a16="http://schemas.microsoft.com/office/drawing/2014/main" id="{43E7FEF1-C1F2-4A47-B9DD-DAC87311C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45" name="Imagen 36018" descr="http://www.icbf.gov.co/images/pobtrans.gif">
          <a:extLst>
            <a:ext uri="{FF2B5EF4-FFF2-40B4-BE49-F238E27FC236}">
              <a16:creationId xmlns:a16="http://schemas.microsoft.com/office/drawing/2014/main" id="{D018B340-C09B-420C-8207-8303270AE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78</xdr:row>
      <xdr:rowOff>0</xdr:rowOff>
    </xdr:from>
    <xdr:to>
      <xdr:col>3</xdr:col>
      <xdr:colOff>9525</xdr:colOff>
      <xdr:row>78</xdr:row>
      <xdr:rowOff>114300</xdr:rowOff>
    </xdr:to>
    <xdr:pic>
      <xdr:nvPicPr>
        <xdr:cNvPr id="146" name="Imagen 36027" descr="http://www.icbf.gov.co/images/pobtrans.gif">
          <a:extLst>
            <a:ext uri="{FF2B5EF4-FFF2-40B4-BE49-F238E27FC236}">
              <a16:creationId xmlns:a16="http://schemas.microsoft.com/office/drawing/2014/main" id="{034ED4A1-B162-4BD5-8DBC-18F7BC4A1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0505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0</xdr:colOff>
      <xdr:row>78</xdr:row>
      <xdr:rowOff>0</xdr:rowOff>
    </xdr:from>
    <xdr:ext cx="9525" cy="114300"/>
    <xdr:pic>
      <xdr:nvPicPr>
        <xdr:cNvPr id="147" name="Imagen 146" descr="http://www.icbf.gov.co/images/pobtrans.gif">
          <a:extLst>
            <a:ext uri="{FF2B5EF4-FFF2-40B4-BE49-F238E27FC236}">
              <a16:creationId xmlns:a16="http://schemas.microsoft.com/office/drawing/2014/main" id="{B3851095-26C4-4E44-996D-ED1E34FD6B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48" name="Imagen 147" descr="http://www.icbf.gov.co/images/pobtrans.gif">
          <a:extLst>
            <a:ext uri="{FF2B5EF4-FFF2-40B4-BE49-F238E27FC236}">
              <a16:creationId xmlns:a16="http://schemas.microsoft.com/office/drawing/2014/main" id="{7E961FB4-8BB2-41F3-8AEB-2C25FD93F6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49" name="Imagen 148" descr="http://www.icbf.gov.co/images/pobtrans.gif">
          <a:extLst>
            <a:ext uri="{FF2B5EF4-FFF2-40B4-BE49-F238E27FC236}">
              <a16:creationId xmlns:a16="http://schemas.microsoft.com/office/drawing/2014/main" id="{E2549C32-DD9B-4A7B-A063-C71CF9BB3F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50" name="Imagen 149" descr="http://www.icbf.gov.co/images/pobtrans.gif">
          <a:extLst>
            <a:ext uri="{FF2B5EF4-FFF2-40B4-BE49-F238E27FC236}">
              <a16:creationId xmlns:a16="http://schemas.microsoft.com/office/drawing/2014/main" id="{FB79681B-551E-4BEE-B445-827C2B5992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51" name="Imagen 150" descr="http://www.icbf.gov.co/images/pobtrans.gif">
          <a:extLst>
            <a:ext uri="{FF2B5EF4-FFF2-40B4-BE49-F238E27FC236}">
              <a16:creationId xmlns:a16="http://schemas.microsoft.com/office/drawing/2014/main" id="{672C5AB6-49DC-4684-8B29-2F538FB28E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52" name="Imagen 151" descr="http://www.icbf.gov.co/images/pobtrans.gif">
          <a:extLst>
            <a:ext uri="{FF2B5EF4-FFF2-40B4-BE49-F238E27FC236}">
              <a16:creationId xmlns:a16="http://schemas.microsoft.com/office/drawing/2014/main" id="{BC37346B-990A-4DA5-AD52-638810B4B7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53" name="Imagen 152" descr="http://www.icbf.gov.co/images/pobtrans.gif">
          <a:extLst>
            <a:ext uri="{FF2B5EF4-FFF2-40B4-BE49-F238E27FC236}">
              <a16:creationId xmlns:a16="http://schemas.microsoft.com/office/drawing/2014/main" id="{D5E02638-233E-44C4-A6BD-20B8805E4A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54" name="Imagen 153" descr="http://www.icbf.gov.co/images/pobtrans.gif">
          <a:extLst>
            <a:ext uri="{FF2B5EF4-FFF2-40B4-BE49-F238E27FC236}">
              <a16:creationId xmlns:a16="http://schemas.microsoft.com/office/drawing/2014/main" id="{DC704E04-06C7-46D6-9EC9-5D04D84376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55" name="Imagen 154" descr="http://www.icbf.gov.co/images/pobtrans.gif">
          <a:extLst>
            <a:ext uri="{FF2B5EF4-FFF2-40B4-BE49-F238E27FC236}">
              <a16:creationId xmlns:a16="http://schemas.microsoft.com/office/drawing/2014/main" id="{D121F746-323A-4742-9483-DFC2FBA5FA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56" name="Imagen 155" descr="http://www.icbf.gov.co/images/pobtrans.gif">
          <a:extLst>
            <a:ext uri="{FF2B5EF4-FFF2-40B4-BE49-F238E27FC236}">
              <a16:creationId xmlns:a16="http://schemas.microsoft.com/office/drawing/2014/main" id="{7F464F0F-497B-4B54-B411-FDAB6EE36F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57" name="Imagen 156" descr="http://www.icbf.gov.co/images/pobtrans.gif">
          <a:extLst>
            <a:ext uri="{FF2B5EF4-FFF2-40B4-BE49-F238E27FC236}">
              <a16:creationId xmlns:a16="http://schemas.microsoft.com/office/drawing/2014/main" id="{E132FE9D-7222-4AC9-B242-146B51B0B9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58" name="Imagen 157" descr="http://www.icbf.gov.co/images/pobtrans.gif">
          <a:extLst>
            <a:ext uri="{FF2B5EF4-FFF2-40B4-BE49-F238E27FC236}">
              <a16:creationId xmlns:a16="http://schemas.microsoft.com/office/drawing/2014/main" id="{92A2B26C-2D49-46DD-8938-FA5FF88FB9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59" name="Imagen 158" descr="http://www.icbf.gov.co/images/pobtrans.gif">
          <a:extLst>
            <a:ext uri="{FF2B5EF4-FFF2-40B4-BE49-F238E27FC236}">
              <a16:creationId xmlns:a16="http://schemas.microsoft.com/office/drawing/2014/main" id="{8B6115D5-D730-4880-B39B-79423FDE02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60" name="Imagen 159" descr="http://www.icbf.gov.co/images/pobtrans.gif">
          <a:extLst>
            <a:ext uri="{FF2B5EF4-FFF2-40B4-BE49-F238E27FC236}">
              <a16:creationId xmlns:a16="http://schemas.microsoft.com/office/drawing/2014/main" id="{B9209142-0789-45F8-9BFC-EE251562EF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61" name="Imagen 160" descr="http://www.icbf.gov.co/images/pobtrans.gif">
          <a:extLst>
            <a:ext uri="{FF2B5EF4-FFF2-40B4-BE49-F238E27FC236}">
              <a16:creationId xmlns:a16="http://schemas.microsoft.com/office/drawing/2014/main" id="{17CE664F-627E-4BD4-A91A-91A4D9ED8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62" name="Imagen 161" descr="http://www.icbf.gov.co/images/pobtrans.gif">
          <a:extLst>
            <a:ext uri="{FF2B5EF4-FFF2-40B4-BE49-F238E27FC236}">
              <a16:creationId xmlns:a16="http://schemas.microsoft.com/office/drawing/2014/main" id="{34461AF3-45A3-4867-BF93-6C5E0C47FE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63" name="Imagen 162" descr="http://www.icbf.gov.co/images/pobtrans.gif">
          <a:extLst>
            <a:ext uri="{FF2B5EF4-FFF2-40B4-BE49-F238E27FC236}">
              <a16:creationId xmlns:a16="http://schemas.microsoft.com/office/drawing/2014/main" id="{71827452-BE3F-4FF4-AACC-88ED5EF293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64" name="Imagen 163" descr="http://www.icbf.gov.co/images/pobtrans.gif">
          <a:extLst>
            <a:ext uri="{FF2B5EF4-FFF2-40B4-BE49-F238E27FC236}">
              <a16:creationId xmlns:a16="http://schemas.microsoft.com/office/drawing/2014/main" id="{D3EADFC6-0AA8-46A7-B512-088FF8BB61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65" name="Imagen 164" descr="http://www.icbf.gov.co/images/pobtrans.gif">
          <a:extLst>
            <a:ext uri="{FF2B5EF4-FFF2-40B4-BE49-F238E27FC236}">
              <a16:creationId xmlns:a16="http://schemas.microsoft.com/office/drawing/2014/main" id="{069CF9CB-ECAA-4268-9AA5-2E282F4FA2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66" name="Imagen 165" descr="http://www.icbf.gov.co/images/pobtrans.gif">
          <a:extLst>
            <a:ext uri="{FF2B5EF4-FFF2-40B4-BE49-F238E27FC236}">
              <a16:creationId xmlns:a16="http://schemas.microsoft.com/office/drawing/2014/main" id="{B209080A-14D2-4C2E-85DB-217D7E5FFE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67" name="Imagen 166" descr="http://www.icbf.gov.co/images/pobtrans.gif">
          <a:extLst>
            <a:ext uri="{FF2B5EF4-FFF2-40B4-BE49-F238E27FC236}">
              <a16:creationId xmlns:a16="http://schemas.microsoft.com/office/drawing/2014/main" id="{9F9C9F39-C409-49CC-9437-7A1FD43F21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68" name="Imagen 167" descr="http://www.icbf.gov.co/images/pobtrans.gif">
          <a:extLst>
            <a:ext uri="{FF2B5EF4-FFF2-40B4-BE49-F238E27FC236}">
              <a16:creationId xmlns:a16="http://schemas.microsoft.com/office/drawing/2014/main" id="{3FBC2465-8389-41E6-AAF3-1D0E28674B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69" name="Imagen 168" descr="http://www.icbf.gov.co/images/pobtrans.gif">
          <a:extLst>
            <a:ext uri="{FF2B5EF4-FFF2-40B4-BE49-F238E27FC236}">
              <a16:creationId xmlns:a16="http://schemas.microsoft.com/office/drawing/2014/main" id="{A0FC6E96-A7F6-44CC-9C76-1A7560B8D0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70" name="Imagen 169" descr="http://www.icbf.gov.co/images/pobtrans.gif">
          <a:extLst>
            <a:ext uri="{FF2B5EF4-FFF2-40B4-BE49-F238E27FC236}">
              <a16:creationId xmlns:a16="http://schemas.microsoft.com/office/drawing/2014/main" id="{F7B1F2FA-1D65-4E76-A962-23451E4721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71" name="Imagen 170" descr="http://www.icbf.gov.co/images/pobtrans.gif">
          <a:extLst>
            <a:ext uri="{FF2B5EF4-FFF2-40B4-BE49-F238E27FC236}">
              <a16:creationId xmlns:a16="http://schemas.microsoft.com/office/drawing/2014/main" id="{6A46F37F-7D35-4563-9445-D1E60E8705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72" name="Imagen 171" descr="http://www.icbf.gov.co/images/pobtrans.gif">
          <a:extLst>
            <a:ext uri="{FF2B5EF4-FFF2-40B4-BE49-F238E27FC236}">
              <a16:creationId xmlns:a16="http://schemas.microsoft.com/office/drawing/2014/main" id="{600F8F64-80DC-4DF3-AB7A-82C1B9E15D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73" name="Imagen 172" descr="http://www.icbf.gov.co/images/pobtrans.gif">
          <a:extLst>
            <a:ext uri="{FF2B5EF4-FFF2-40B4-BE49-F238E27FC236}">
              <a16:creationId xmlns:a16="http://schemas.microsoft.com/office/drawing/2014/main" id="{34029C9E-C3F9-4739-9EA9-E6B3DB2D23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74" name="Imagen 173" descr="http://www.icbf.gov.co/images/pobtrans.gif">
          <a:extLst>
            <a:ext uri="{FF2B5EF4-FFF2-40B4-BE49-F238E27FC236}">
              <a16:creationId xmlns:a16="http://schemas.microsoft.com/office/drawing/2014/main" id="{533707C2-3069-409F-9A2A-CC24032A9C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75" name="Imagen 174" descr="http://www.icbf.gov.co/images/pobtrans.gif">
          <a:extLst>
            <a:ext uri="{FF2B5EF4-FFF2-40B4-BE49-F238E27FC236}">
              <a16:creationId xmlns:a16="http://schemas.microsoft.com/office/drawing/2014/main" id="{56535509-3E4C-4A35-A578-3B2B426071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76" name="Imagen 175" descr="http://www.icbf.gov.co/images/pobtrans.gif">
          <a:extLst>
            <a:ext uri="{FF2B5EF4-FFF2-40B4-BE49-F238E27FC236}">
              <a16:creationId xmlns:a16="http://schemas.microsoft.com/office/drawing/2014/main" id="{720EFA9E-027D-4C6F-B1C8-5DBD179078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77" name="Imagen 176" descr="http://www.icbf.gov.co/images/pobtrans.gif">
          <a:extLst>
            <a:ext uri="{FF2B5EF4-FFF2-40B4-BE49-F238E27FC236}">
              <a16:creationId xmlns:a16="http://schemas.microsoft.com/office/drawing/2014/main" id="{C3DE50D9-D6BE-438D-BCFE-E11CF90408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78" name="Imagen 177" descr="http://www.icbf.gov.co/images/pobtrans.gif">
          <a:extLst>
            <a:ext uri="{FF2B5EF4-FFF2-40B4-BE49-F238E27FC236}">
              <a16:creationId xmlns:a16="http://schemas.microsoft.com/office/drawing/2014/main" id="{BA545C25-F322-428F-A790-F08C41EE4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79" name="Imagen 178" descr="http://www.icbf.gov.co/images/pobtrans.gif">
          <a:extLst>
            <a:ext uri="{FF2B5EF4-FFF2-40B4-BE49-F238E27FC236}">
              <a16:creationId xmlns:a16="http://schemas.microsoft.com/office/drawing/2014/main" id="{FAA7F9C8-25CB-4626-AB48-CF726D8C0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80" name="Imagen 179" descr="http://www.icbf.gov.co/images/pobtrans.gif">
          <a:extLst>
            <a:ext uri="{FF2B5EF4-FFF2-40B4-BE49-F238E27FC236}">
              <a16:creationId xmlns:a16="http://schemas.microsoft.com/office/drawing/2014/main" id="{2050D8DD-E286-4F5A-A307-0DFA61628D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81" name="Imagen 180" descr="http://www.icbf.gov.co/images/pobtrans.gif">
          <a:extLst>
            <a:ext uri="{FF2B5EF4-FFF2-40B4-BE49-F238E27FC236}">
              <a16:creationId xmlns:a16="http://schemas.microsoft.com/office/drawing/2014/main" id="{0E347E95-F66B-4139-95CD-5654E8A8B1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82" name="Imagen 181" descr="http://www.icbf.gov.co/images/pobtrans.gif">
          <a:extLst>
            <a:ext uri="{FF2B5EF4-FFF2-40B4-BE49-F238E27FC236}">
              <a16:creationId xmlns:a16="http://schemas.microsoft.com/office/drawing/2014/main" id="{57065DF9-A28A-4485-9E48-F754224FE3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83" name="Imagen 182" descr="http://www.icbf.gov.co/images/pobtrans.gif">
          <a:extLst>
            <a:ext uri="{FF2B5EF4-FFF2-40B4-BE49-F238E27FC236}">
              <a16:creationId xmlns:a16="http://schemas.microsoft.com/office/drawing/2014/main" id="{84043CB3-B593-4BDA-A36E-5508755A21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84" name="Imagen 183" descr="http://www.icbf.gov.co/images/pobtrans.gif">
          <a:extLst>
            <a:ext uri="{FF2B5EF4-FFF2-40B4-BE49-F238E27FC236}">
              <a16:creationId xmlns:a16="http://schemas.microsoft.com/office/drawing/2014/main" id="{096BC1B0-B4F4-4DD3-B64C-BA71C8789E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85" name="Imagen 184" descr="http://www.icbf.gov.co/images/pobtrans.gif">
          <a:extLst>
            <a:ext uri="{FF2B5EF4-FFF2-40B4-BE49-F238E27FC236}">
              <a16:creationId xmlns:a16="http://schemas.microsoft.com/office/drawing/2014/main" id="{12FBC54A-0266-4BB3-ABEF-D94CD15211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86" name="Imagen 185" descr="http://www.icbf.gov.co/images/pobtrans.gif">
          <a:extLst>
            <a:ext uri="{FF2B5EF4-FFF2-40B4-BE49-F238E27FC236}">
              <a16:creationId xmlns:a16="http://schemas.microsoft.com/office/drawing/2014/main" id="{AA24DB62-7D70-40FB-ACAE-C7A7884E7A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87" name="Imagen 186" descr="http://www.icbf.gov.co/images/pobtrans.gif">
          <a:extLst>
            <a:ext uri="{FF2B5EF4-FFF2-40B4-BE49-F238E27FC236}">
              <a16:creationId xmlns:a16="http://schemas.microsoft.com/office/drawing/2014/main" id="{2C9F581B-E917-44FD-A084-1D01206A8D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88" name="Imagen 187" descr="http://www.icbf.gov.co/images/pobtrans.gif">
          <a:extLst>
            <a:ext uri="{FF2B5EF4-FFF2-40B4-BE49-F238E27FC236}">
              <a16:creationId xmlns:a16="http://schemas.microsoft.com/office/drawing/2014/main" id="{BF007EF1-17F7-438B-BF21-D71FADD1C7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89" name="Imagen 188" descr="http://www.icbf.gov.co/images/pobtrans.gif">
          <a:extLst>
            <a:ext uri="{FF2B5EF4-FFF2-40B4-BE49-F238E27FC236}">
              <a16:creationId xmlns:a16="http://schemas.microsoft.com/office/drawing/2014/main" id="{B3215DB7-3B53-4D20-8C3B-2BD26CB775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90" name="Imagen 189" descr="http://www.icbf.gov.co/images/pobtrans.gif">
          <a:extLst>
            <a:ext uri="{FF2B5EF4-FFF2-40B4-BE49-F238E27FC236}">
              <a16:creationId xmlns:a16="http://schemas.microsoft.com/office/drawing/2014/main" id="{3CAC6271-3F0A-43AF-BF96-856DE211D4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91" name="Imagen 190" descr="http://www.icbf.gov.co/images/pobtrans.gif">
          <a:extLst>
            <a:ext uri="{FF2B5EF4-FFF2-40B4-BE49-F238E27FC236}">
              <a16:creationId xmlns:a16="http://schemas.microsoft.com/office/drawing/2014/main" id="{2A50FDFB-923E-4DBA-A07C-7A9E3BCB91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92" name="Imagen 191" descr="http://www.icbf.gov.co/images/pobtrans.gif">
          <a:extLst>
            <a:ext uri="{FF2B5EF4-FFF2-40B4-BE49-F238E27FC236}">
              <a16:creationId xmlns:a16="http://schemas.microsoft.com/office/drawing/2014/main" id="{AC0C88DB-B88A-4F18-B658-8694BBC2F4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93" name="Imagen 192" descr="http://www.icbf.gov.co/images/pobtrans.gif">
          <a:extLst>
            <a:ext uri="{FF2B5EF4-FFF2-40B4-BE49-F238E27FC236}">
              <a16:creationId xmlns:a16="http://schemas.microsoft.com/office/drawing/2014/main" id="{20E4595F-736B-46EE-B2A3-2D2659E182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94" name="Imagen 193" descr="http://www.icbf.gov.co/images/pobtrans.gif">
          <a:extLst>
            <a:ext uri="{FF2B5EF4-FFF2-40B4-BE49-F238E27FC236}">
              <a16:creationId xmlns:a16="http://schemas.microsoft.com/office/drawing/2014/main" id="{C090CFC2-CC9E-4BB2-A28F-BDD7D869BD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95" name="Imagen 194" descr="http://www.icbf.gov.co/images/pobtrans.gif">
          <a:extLst>
            <a:ext uri="{FF2B5EF4-FFF2-40B4-BE49-F238E27FC236}">
              <a16:creationId xmlns:a16="http://schemas.microsoft.com/office/drawing/2014/main" id="{562B8D91-27B8-4757-9C9D-429C134AD1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96" name="Imagen 195" descr="http://www.icbf.gov.co/images/pobtrans.gif">
          <a:extLst>
            <a:ext uri="{FF2B5EF4-FFF2-40B4-BE49-F238E27FC236}">
              <a16:creationId xmlns:a16="http://schemas.microsoft.com/office/drawing/2014/main" id="{1200FDC8-B58B-4282-8079-16D3AB8F8E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97" name="Imagen 196" descr="http://www.icbf.gov.co/images/pobtrans.gif">
          <a:extLst>
            <a:ext uri="{FF2B5EF4-FFF2-40B4-BE49-F238E27FC236}">
              <a16:creationId xmlns:a16="http://schemas.microsoft.com/office/drawing/2014/main" id="{81B515A9-5755-49E0-90BC-0051B740C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98" name="Imagen 197" descr="http://www.icbf.gov.co/images/pobtrans.gif">
          <a:extLst>
            <a:ext uri="{FF2B5EF4-FFF2-40B4-BE49-F238E27FC236}">
              <a16:creationId xmlns:a16="http://schemas.microsoft.com/office/drawing/2014/main" id="{97A090C1-0277-44CF-BF9F-0194723135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199" name="Imagen 198" descr="http://www.icbf.gov.co/images/pobtrans.gif">
          <a:extLst>
            <a:ext uri="{FF2B5EF4-FFF2-40B4-BE49-F238E27FC236}">
              <a16:creationId xmlns:a16="http://schemas.microsoft.com/office/drawing/2014/main" id="{009A3365-95C0-44FC-8F9C-2645B4E20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00" name="Imagen 199" descr="http://www.icbf.gov.co/images/pobtrans.gif">
          <a:extLst>
            <a:ext uri="{FF2B5EF4-FFF2-40B4-BE49-F238E27FC236}">
              <a16:creationId xmlns:a16="http://schemas.microsoft.com/office/drawing/2014/main" id="{07F8D711-1D60-43D2-A32D-96422B5172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01" name="Imagen 200" descr="http://www.icbf.gov.co/images/pobtrans.gif">
          <a:extLst>
            <a:ext uri="{FF2B5EF4-FFF2-40B4-BE49-F238E27FC236}">
              <a16:creationId xmlns:a16="http://schemas.microsoft.com/office/drawing/2014/main" id="{6DC38DC5-B6F7-4D6C-8A22-C8557542C9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02" name="Imagen 201" descr="http://www.icbf.gov.co/images/pobtrans.gif">
          <a:extLst>
            <a:ext uri="{FF2B5EF4-FFF2-40B4-BE49-F238E27FC236}">
              <a16:creationId xmlns:a16="http://schemas.microsoft.com/office/drawing/2014/main" id="{A96A5787-6DE8-4CC3-8E1C-F09077FFFD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03" name="Imagen 202" descr="http://www.icbf.gov.co/images/pobtrans.gif">
          <a:extLst>
            <a:ext uri="{FF2B5EF4-FFF2-40B4-BE49-F238E27FC236}">
              <a16:creationId xmlns:a16="http://schemas.microsoft.com/office/drawing/2014/main" id="{BB16145C-A60D-4F26-8442-BF4AA6895F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04" name="Imagen 203" descr="http://www.icbf.gov.co/images/pobtrans.gif">
          <a:extLst>
            <a:ext uri="{FF2B5EF4-FFF2-40B4-BE49-F238E27FC236}">
              <a16:creationId xmlns:a16="http://schemas.microsoft.com/office/drawing/2014/main" id="{09A956FB-73A5-414B-8BEB-2B949114A6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05" name="Imagen 204" descr="http://www.icbf.gov.co/images/pobtrans.gif">
          <a:extLst>
            <a:ext uri="{FF2B5EF4-FFF2-40B4-BE49-F238E27FC236}">
              <a16:creationId xmlns:a16="http://schemas.microsoft.com/office/drawing/2014/main" id="{3C662561-BB3B-4016-903F-D7991C1E67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06" name="Imagen 205" descr="http://www.icbf.gov.co/images/pobtrans.gif">
          <a:extLst>
            <a:ext uri="{FF2B5EF4-FFF2-40B4-BE49-F238E27FC236}">
              <a16:creationId xmlns:a16="http://schemas.microsoft.com/office/drawing/2014/main" id="{7BB1D9C4-288E-4C50-9E0F-D70066AAFC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07" name="Imagen 206" descr="http://www.icbf.gov.co/images/pobtrans.gif">
          <a:extLst>
            <a:ext uri="{FF2B5EF4-FFF2-40B4-BE49-F238E27FC236}">
              <a16:creationId xmlns:a16="http://schemas.microsoft.com/office/drawing/2014/main" id="{15430E1B-D48A-402F-B950-09102092E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08" name="Imagen 207" descr="http://www.icbf.gov.co/images/pobtrans.gif">
          <a:extLst>
            <a:ext uri="{FF2B5EF4-FFF2-40B4-BE49-F238E27FC236}">
              <a16:creationId xmlns:a16="http://schemas.microsoft.com/office/drawing/2014/main" id="{3E6F2D9B-E27F-4453-A8DB-82159151F5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09" name="Imagen 208" descr="http://www.icbf.gov.co/images/pobtrans.gif">
          <a:extLst>
            <a:ext uri="{FF2B5EF4-FFF2-40B4-BE49-F238E27FC236}">
              <a16:creationId xmlns:a16="http://schemas.microsoft.com/office/drawing/2014/main" id="{AE7B2A5C-E8D0-48CE-9FFB-6E5DA93369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10" name="Imagen 209" descr="http://www.icbf.gov.co/images/pobtrans.gif">
          <a:extLst>
            <a:ext uri="{FF2B5EF4-FFF2-40B4-BE49-F238E27FC236}">
              <a16:creationId xmlns:a16="http://schemas.microsoft.com/office/drawing/2014/main" id="{F2603617-C2F1-4124-B4A0-07554E7F83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11" name="Imagen 210" descr="http://www.icbf.gov.co/images/pobtrans.gif">
          <a:extLst>
            <a:ext uri="{FF2B5EF4-FFF2-40B4-BE49-F238E27FC236}">
              <a16:creationId xmlns:a16="http://schemas.microsoft.com/office/drawing/2014/main" id="{7BDFC2A0-7A46-41D2-ACE3-4AD41D9C65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12" name="Imagen 211" descr="http://www.icbf.gov.co/images/pobtrans.gif">
          <a:extLst>
            <a:ext uri="{FF2B5EF4-FFF2-40B4-BE49-F238E27FC236}">
              <a16:creationId xmlns:a16="http://schemas.microsoft.com/office/drawing/2014/main" id="{CDC3C5A5-46CE-40AA-9037-7A68BA2EDB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13" name="Imagen 212" descr="http://www.icbf.gov.co/images/pobtrans.gif">
          <a:extLst>
            <a:ext uri="{FF2B5EF4-FFF2-40B4-BE49-F238E27FC236}">
              <a16:creationId xmlns:a16="http://schemas.microsoft.com/office/drawing/2014/main" id="{E49CD00E-582F-4BB9-943E-06CE96BCAA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14" name="Imagen 213" descr="http://www.icbf.gov.co/images/pobtrans.gif">
          <a:extLst>
            <a:ext uri="{FF2B5EF4-FFF2-40B4-BE49-F238E27FC236}">
              <a16:creationId xmlns:a16="http://schemas.microsoft.com/office/drawing/2014/main" id="{55D2FBBE-4564-47D8-B7D8-D89B3048AE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15" name="Imagen 214" descr="http://www.icbf.gov.co/images/pobtrans.gif">
          <a:extLst>
            <a:ext uri="{FF2B5EF4-FFF2-40B4-BE49-F238E27FC236}">
              <a16:creationId xmlns:a16="http://schemas.microsoft.com/office/drawing/2014/main" id="{B542C273-4778-44F2-AB3F-6083BA36BF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16" name="Imagen 215" descr="http://www.icbf.gov.co/images/pobtrans.gif">
          <a:extLst>
            <a:ext uri="{FF2B5EF4-FFF2-40B4-BE49-F238E27FC236}">
              <a16:creationId xmlns:a16="http://schemas.microsoft.com/office/drawing/2014/main" id="{0EE2E647-21A4-46CB-9BED-C9843EA514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17" name="Imagen 216" descr="http://www.icbf.gov.co/images/pobtrans.gif">
          <a:extLst>
            <a:ext uri="{FF2B5EF4-FFF2-40B4-BE49-F238E27FC236}">
              <a16:creationId xmlns:a16="http://schemas.microsoft.com/office/drawing/2014/main" id="{4CF0A10C-A0BB-4B0D-B9A9-43D1A64578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18" name="Imagen 217" descr="http://www.icbf.gov.co/images/pobtrans.gif">
          <a:extLst>
            <a:ext uri="{FF2B5EF4-FFF2-40B4-BE49-F238E27FC236}">
              <a16:creationId xmlns:a16="http://schemas.microsoft.com/office/drawing/2014/main" id="{FCDF61B5-5A5D-4B7F-8DB2-CF68CEE6A3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19" name="Imagen 218" descr="http://www.icbf.gov.co/images/pobtrans.gif">
          <a:extLst>
            <a:ext uri="{FF2B5EF4-FFF2-40B4-BE49-F238E27FC236}">
              <a16:creationId xmlns:a16="http://schemas.microsoft.com/office/drawing/2014/main" id="{D37F0D98-73BF-435A-9D35-57237C985C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20" name="Imagen 219" descr="http://www.icbf.gov.co/images/pobtrans.gif">
          <a:extLst>
            <a:ext uri="{FF2B5EF4-FFF2-40B4-BE49-F238E27FC236}">
              <a16:creationId xmlns:a16="http://schemas.microsoft.com/office/drawing/2014/main" id="{38199E8D-42EE-41EC-9027-FD7C55E6A0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21" name="Imagen 220" descr="http://www.icbf.gov.co/images/pobtrans.gif">
          <a:extLst>
            <a:ext uri="{FF2B5EF4-FFF2-40B4-BE49-F238E27FC236}">
              <a16:creationId xmlns:a16="http://schemas.microsoft.com/office/drawing/2014/main" id="{CA87DCD6-2EEB-4122-8181-D363F7F7A5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22" name="Imagen 221" descr="http://www.icbf.gov.co/images/pobtrans.gif">
          <a:extLst>
            <a:ext uri="{FF2B5EF4-FFF2-40B4-BE49-F238E27FC236}">
              <a16:creationId xmlns:a16="http://schemas.microsoft.com/office/drawing/2014/main" id="{46944F89-41AE-4ED2-98C3-B61DAC27F5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23" name="Imagen 222" descr="http://www.icbf.gov.co/images/pobtrans.gif">
          <a:extLst>
            <a:ext uri="{FF2B5EF4-FFF2-40B4-BE49-F238E27FC236}">
              <a16:creationId xmlns:a16="http://schemas.microsoft.com/office/drawing/2014/main" id="{5D5A62AA-2840-4034-B4B1-D5E2FA8231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24" name="Imagen 223" descr="http://www.icbf.gov.co/images/pobtrans.gif">
          <a:extLst>
            <a:ext uri="{FF2B5EF4-FFF2-40B4-BE49-F238E27FC236}">
              <a16:creationId xmlns:a16="http://schemas.microsoft.com/office/drawing/2014/main" id="{828ED7E5-F973-40E3-AB9B-8F7E2D1033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25" name="Imagen 224" descr="http://www.icbf.gov.co/images/pobtrans.gif">
          <a:extLst>
            <a:ext uri="{FF2B5EF4-FFF2-40B4-BE49-F238E27FC236}">
              <a16:creationId xmlns:a16="http://schemas.microsoft.com/office/drawing/2014/main" id="{1C895273-4E74-42F9-84A2-C9B5511F76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26" name="Imagen 225" descr="http://www.icbf.gov.co/images/pobtrans.gif">
          <a:extLst>
            <a:ext uri="{FF2B5EF4-FFF2-40B4-BE49-F238E27FC236}">
              <a16:creationId xmlns:a16="http://schemas.microsoft.com/office/drawing/2014/main" id="{91A6D147-4B27-4D3A-B4E5-5778E78F8F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27" name="Imagen 226" descr="http://www.icbf.gov.co/images/pobtrans.gif">
          <a:extLst>
            <a:ext uri="{FF2B5EF4-FFF2-40B4-BE49-F238E27FC236}">
              <a16:creationId xmlns:a16="http://schemas.microsoft.com/office/drawing/2014/main" id="{14F652A3-957F-4256-BDEA-940537629D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28" name="Imagen 227" descr="http://www.icbf.gov.co/images/pobtrans.gif">
          <a:extLst>
            <a:ext uri="{FF2B5EF4-FFF2-40B4-BE49-F238E27FC236}">
              <a16:creationId xmlns:a16="http://schemas.microsoft.com/office/drawing/2014/main" id="{8D6CCA30-AFA2-40B0-BB31-990531B510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29" name="Imagen 228" descr="http://www.icbf.gov.co/images/pobtrans.gif">
          <a:extLst>
            <a:ext uri="{FF2B5EF4-FFF2-40B4-BE49-F238E27FC236}">
              <a16:creationId xmlns:a16="http://schemas.microsoft.com/office/drawing/2014/main" id="{F5618DE7-CFDB-4443-A5B1-661C62560D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30" name="Imagen 229" descr="http://www.icbf.gov.co/images/pobtrans.gif">
          <a:extLst>
            <a:ext uri="{FF2B5EF4-FFF2-40B4-BE49-F238E27FC236}">
              <a16:creationId xmlns:a16="http://schemas.microsoft.com/office/drawing/2014/main" id="{88D080BD-8BDC-4E32-A51B-6967EED73C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31" name="Imagen 230" descr="http://www.icbf.gov.co/images/pobtrans.gif">
          <a:extLst>
            <a:ext uri="{FF2B5EF4-FFF2-40B4-BE49-F238E27FC236}">
              <a16:creationId xmlns:a16="http://schemas.microsoft.com/office/drawing/2014/main" id="{F57314F1-86C0-42D0-A544-A323254E43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32" name="Imagen 231" descr="http://www.icbf.gov.co/images/pobtrans.gif">
          <a:extLst>
            <a:ext uri="{FF2B5EF4-FFF2-40B4-BE49-F238E27FC236}">
              <a16:creationId xmlns:a16="http://schemas.microsoft.com/office/drawing/2014/main" id="{9D6E50D1-FBC7-431B-891D-19DA33AA1E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33" name="Imagen 232" descr="http://www.icbf.gov.co/images/pobtrans.gif">
          <a:extLst>
            <a:ext uri="{FF2B5EF4-FFF2-40B4-BE49-F238E27FC236}">
              <a16:creationId xmlns:a16="http://schemas.microsoft.com/office/drawing/2014/main" id="{F916A886-0B67-44CF-95B1-12945E60DE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34" name="Imagen 233" descr="http://www.icbf.gov.co/images/pobtrans.gif">
          <a:extLst>
            <a:ext uri="{FF2B5EF4-FFF2-40B4-BE49-F238E27FC236}">
              <a16:creationId xmlns:a16="http://schemas.microsoft.com/office/drawing/2014/main" id="{5DAED332-3849-41CF-BCF5-C82BA6ABE2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35" name="Imagen 234" descr="http://www.icbf.gov.co/images/pobtrans.gif">
          <a:extLst>
            <a:ext uri="{FF2B5EF4-FFF2-40B4-BE49-F238E27FC236}">
              <a16:creationId xmlns:a16="http://schemas.microsoft.com/office/drawing/2014/main" id="{B8CD3E2B-AFA6-4DF4-8B91-8A91B7F935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36" name="Imagen 235" descr="http://www.icbf.gov.co/images/pobtrans.gif">
          <a:extLst>
            <a:ext uri="{FF2B5EF4-FFF2-40B4-BE49-F238E27FC236}">
              <a16:creationId xmlns:a16="http://schemas.microsoft.com/office/drawing/2014/main" id="{94218625-CAAB-447D-8805-56B83CF402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37" name="Imagen 236" descr="http://www.icbf.gov.co/images/pobtrans.gif">
          <a:extLst>
            <a:ext uri="{FF2B5EF4-FFF2-40B4-BE49-F238E27FC236}">
              <a16:creationId xmlns:a16="http://schemas.microsoft.com/office/drawing/2014/main" id="{EC8E5281-796A-4CE1-A541-05CF6BB288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38" name="Imagen 237" descr="http://www.icbf.gov.co/images/pobtrans.gif">
          <a:extLst>
            <a:ext uri="{FF2B5EF4-FFF2-40B4-BE49-F238E27FC236}">
              <a16:creationId xmlns:a16="http://schemas.microsoft.com/office/drawing/2014/main" id="{F8BCC85A-AD48-4934-910D-35FC341AF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39" name="Imagen 238" descr="http://www.icbf.gov.co/images/pobtrans.gif">
          <a:extLst>
            <a:ext uri="{FF2B5EF4-FFF2-40B4-BE49-F238E27FC236}">
              <a16:creationId xmlns:a16="http://schemas.microsoft.com/office/drawing/2014/main" id="{3E23034A-6AE4-4891-8EFA-C8DA3F2BD1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40" name="Imagen 239" descr="http://www.icbf.gov.co/images/pobtrans.gif">
          <a:extLst>
            <a:ext uri="{FF2B5EF4-FFF2-40B4-BE49-F238E27FC236}">
              <a16:creationId xmlns:a16="http://schemas.microsoft.com/office/drawing/2014/main" id="{0D8AC622-3338-4373-9248-722E37C8A7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41" name="Imagen 240" descr="http://www.icbf.gov.co/images/pobtrans.gif">
          <a:extLst>
            <a:ext uri="{FF2B5EF4-FFF2-40B4-BE49-F238E27FC236}">
              <a16:creationId xmlns:a16="http://schemas.microsoft.com/office/drawing/2014/main" id="{07A9D210-7040-4872-B1D7-9DF88E840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42" name="Imagen 241" descr="http://www.icbf.gov.co/images/pobtrans.gif">
          <a:extLst>
            <a:ext uri="{FF2B5EF4-FFF2-40B4-BE49-F238E27FC236}">
              <a16:creationId xmlns:a16="http://schemas.microsoft.com/office/drawing/2014/main" id="{AFC3A556-8D18-4AE5-A64F-C8E6A751A5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43" name="Imagen 242" descr="http://www.icbf.gov.co/images/pobtrans.gif">
          <a:extLst>
            <a:ext uri="{FF2B5EF4-FFF2-40B4-BE49-F238E27FC236}">
              <a16:creationId xmlns:a16="http://schemas.microsoft.com/office/drawing/2014/main" id="{DF4566ED-03DF-4832-80BB-1D7B4B62C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44" name="Imagen 243" descr="http://www.icbf.gov.co/images/pobtrans.gif">
          <a:extLst>
            <a:ext uri="{FF2B5EF4-FFF2-40B4-BE49-F238E27FC236}">
              <a16:creationId xmlns:a16="http://schemas.microsoft.com/office/drawing/2014/main" id="{C31E93EC-6AE2-48F6-A61A-7410ADAD6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45" name="Imagen 244" descr="http://www.icbf.gov.co/images/pobtrans.gif">
          <a:extLst>
            <a:ext uri="{FF2B5EF4-FFF2-40B4-BE49-F238E27FC236}">
              <a16:creationId xmlns:a16="http://schemas.microsoft.com/office/drawing/2014/main" id="{77334AF4-B798-4646-9585-E4A803E9C4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46" name="Imagen 245" descr="http://www.icbf.gov.co/images/pobtrans.gif">
          <a:extLst>
            <a:ext uri="{FF2B5EF4-FFF2-40B4-BE49-F238E27FC236}">
              <a16:creationId xmlns:a16="http://schemas.microsoft.com/office/drawing/2014/main" id="{D2C304C2-A3B0-4F80-8911-7308FA99D8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47" name="Imagen 246" descr="http://www.icbf.gov.co/images/pobtrans.gif">
          <a:extLst>
            <a:ext uri="{FF2B5EF4-FFF2-40B4-BE49-F238E27FC236}">
              <a16:creationId xmlns:a16="http://schemas.microsoft.com/office/drawing/2014/main" id="{A68A361F-91E8-4D4A-9F58-F40B0293AA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48" name="Imagen 247" descr="http://www.icbf.gov.co/images/pobtrans.gif">
          <a:extLst>
            <a:ext uri="{FF2B5EF4-FFF2-40B4-BE49-F238E27FC236}">
              <a16:creationId xmlns:a16="http://schemas.microsoft.com/office/drawing/2014/main" id="{828C4912-D25C-4AB4-B1FE-5B32362889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49" name="Imagen 248" descr="http://www.icbf.gov.co/images/pobtrans.gif">
          <a:extLst>
            <a:ext uri="{FF2B5EF4-FFF2-40B4-BE49-F238E27FC236}">
              <a16:creationId xmlns:a16="http://schemas.microsoft.com/office/drawing/2014/main" id="{591B4E3B-AD02-40D6-BF24-759A6049FD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50" name="Imagen 249" descr="http://www.icbf.gov.co/images/pobtrans.gif">
          <a:extLst>
            <a:ext uri="{FF2B5EF4-FFF2-40B4-BE49-F238E27FC236}">
              <a16:creationId xmlns:a16="http://schemas.microsoft.com/office/drawing/2014/main" id="{8B6D7819-D030-4BD0-944E-C97FBD89A1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51" name="Imagen 250" descr="http://www.icbf.gov.co/images/pobtrans.gif">
          <a:extLst>
            <a:ext uri="{FF2B5EF4-FFF2-40B4-BE49-F238E27FC236}">
              <a16:creationId xmlns:a16="http://schemas.microsoft.com/office/drawing/2014/main" id="{AE1CAAFB-D865-45DA-B991-2BD6765245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52" name="Imagen 251" descr="http://www.icbf.gov.co/images/pobtrans.gif">
          <a:extLst>
            <a:ext uri="{FF2B5EF4-FFF2-40B4-BE49-F238E27FC236}">
              <a16:creationId xmlns:a16="http://schemas.microsoft.com/office/drawing/2014/main" id="{9693E50B-D985-4D67-9D6D-C660EEF01C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53" name="Imagen 252" descr="http://www.icbf.gov.co/images/pobtrans.gif">
          <a:extLst>
            <a:ext uri="{FF2B5EF4-FFF2-40B4-BE49-F238E27FC236}">
              <a16:creationId xmlns:a16="http://schemas.microsoft.com/office/drawing/2014/main" id="{93F0EC54-4781-4D88-8786-D3C03372E1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54" name="Imagen 253" descr="http://www.icbf.gov.co/images/pobtrans.gif">
          <a:extLst>
            <a:ext uri="{FF2B5EF4-FFF2-40B4-BE49-F238E27FC236}">
              <a16:creationId xmlns:a16="http://schemas.microsoft.com/office/drawing/2014/main" id="{3F4361F7-98D5-49DF-9914-93E40FAC1D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55" name="Imagen 254" descr="http://www.icbf.gov.co/images/pobtrans.gif">
          <a:extLst>
            <a:ext uri="{FF2B5EF4-FFF2-40B4-BE49-F238E27FC236}">
              <a16:creationId xmlns:a16="http://schemas.microsoft.com/office/drawing/2014/main" id="{1D8BB035-00ED-407E-ADFF-4EE79A4EB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56" name="Imagen 255" descr="http://www.icbf.gov.co/images/pobtrans.gif">
          <a:extLst>
            <a:ext uri="{FF2B5EF4-FFF2-40B4-BE49-F238E27FC236}">
              <a16:creationId xmlns:a16="http://schemas.microsoft.com/office/drawing/2014/main" id="{91B3F6EA-A5A5-4A8D-8D7A-FB87DE5C64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57" name="Imagen 256" descr="http://www.icbf.gov.co/images/pobtrans.gif">
          <a:extLst>
            <a:ext uri="{FF2B5EF4-FFF2-40B4-BE49-F238E27FC236}">
              <a16:creationId xmlns:a16="http://schemas.microsoft.com/office/drawing/2014/main" id="{E867E129-367E-4C02-8056-BBC9B335F5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58" name="Imagen 257" descr="http://www.icbf.gov.co/images/pobtrans.gif">
          <a:extLst>
            <a:ext uri="{FF2B5EF4-FFF2-40B4-BE49-F238E27FC236}">
              <a16:creationId xmlns:a16="http://schemas.microsoft.com/office/drawing/2014/main" id="{F4268483-261B-4037-B9CA-AAE4806F58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59" name="Imagen 258" descr="http://www.icbf.gov.co/images/pobtrans.gif">
          <a:extLst>
            <a:ext uri="{FF2B5EF4-FFF2-40B4-BE49-F238E27FC236}">
              <a16:creationId xmlns:a16="http://schemas.microsoft.com/office/drawing/2014/main" id="{5FCD15BF-373C-4526-ABAA-8027F8D8CF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60" name="Imagen 259" descr="http://www.icbf.gov.co/images/pobtrans.gif">
          <a:extLst>
            <a:ext uri="{FF2B5EF4-FFF2-40B4-BE49-F238E27FC236}">
              <a16:creationId xmlns:a16="http://schemas.microsoft.com/office/drawing/2014/main" id="{978AD4CD-6606-4CE2-9D15-7A0B74FACC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61" name="Imagen 260" descr="http://www.icbf.gov.co/images/pobtrans.gif">
          <a:extLst>
            <a:ext uri="{FF2B5EF4-FFF2-40B4-BE49-F238E27FC236}">
              <a16:creationId xmlns:a16="http://schemas.microsoft.com/office/drawing/2014/main" id="{8172905C-7B51-400B-9AE9-63CC7ECF3E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62" name="Imagen 261" descr="http://www.icbf.gov.co/images/pobtrans.gif">
          <a:extLst>
            <a:ext uri="{FF2B5EF4-FFF2-40B4-BE49-F238E27FC236}">
              <a16:creationId xmlns:a16="http://schemas.microsoft.com/office/drawing/2014/main" id="{FEBDE023-2611-4D10-A611-BB69D19AD4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63" name="Imagen 262" descr="http://www.icbf.gov.co/images/pobtrans.gif">
          <a:extLst>
            <a:ext uri="{FF2B5EF4-FFF2-40B4-BE49-F238E27FC236}">
              <a16:creationId xmlns:a16="http://schemas.microsoft.com/office/drawing/2014/main" id="{399C3E07-9DF3-4D61-8967-0C23324647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64" name="Imagen 263" descr="http://www.icbf.gov.co/images/pobtrans.gif">
          <a:extLst>
            <a:ext uri="{FF2B5EF4-FFF2-40B4-BE49-F238E27FC236}">
              <a16:creationId xmlns:a16="http://schemas.microsoft.com/office/drawing/2014/main" id="{14651CE5-9BE3-40DA-A45B-8388A15AE1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65" name="Imagen 264" descr="http://www.icbf.gov.co/images/pobtrans.gif">
          <a:extLst>
            <a:ext uri="{FF2B5EF4-FFF2-40B4-BE49-F238E27FC236}">
              <a16:creationId xmlns:a16="http://schemas.microsoft.com/office/drawing/2014/main" id="{0A850CCB-3EE2-4AB9-9028-1E9981557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66" name="Imagen 265" descr="http://www.icbf.gov.co/images/pobtrans.gif">
          <a:extLst>
            <a:ext uri="{FF2B5EF4-FFF2-40B4-BE49-F238E27FC236}">
              <a16:creationId xmlns:a16="http://schemas.microsoft.com/office/drawing/2014/main" id="{93869778-2313-4EEF-B040-70B0E73E4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67" name="Imagen 266" descr="http://www.icbf.gov.co/images/pobtrans.gif">
          <a:extLst>
            <a:ext uri="{FF2B5EF4-FFF2-40B4-BE49-F238E27FC236}">
              <a16:creationId xmlns:a16="http://schemas.microsoft.com/office/drawing/2014/main" id="{A5961C09-EE97-4F54-BD3D-DCF1839BDC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68" name="Imagen 267" descr="http://www.icbf.gov.co/images/pobtrans.gif">
          <a:extLst>
            <a:ext uri="{FF2B5EF4-FFF2-40B4-BE49-F238E27FC236}">
              <a16:creationId xmlns:a16="http://schemas.microsoft.com/office/drawing/2014/main" id="{42CF4E16-9471-43CE-B809-A81C26DC7F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69" name="Imagen 268" descr="http://www.icbf.gov.co/images/pobtrans.gif">
          <a:extLst>
            <a:ext uri="{FF2B5EF4-FFF2-40B4-BE49-F238E27FC236}">
              <a16:creationId xmlns:a16="http://schemas.microsoft.com/office/drawing/2014/main" id="{3633CD40-0118-417E-AD6A-28E4B3D6F5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70" name="Imagen 269" descr="http://www.icbf.gov.co/images/pobtrans.gif">
          <a:extLst>
            <a:ext uri="{FF2B5EF4-FFF2-40B4-BE49-F238E27FC236}">
              <a16:creationId xmlns:a16="http://schemas.microsoft.com/office/drawing/2014/main" id="{9D6D4C80-A106-437C-8F80-B4D64433A0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71" name="Imagen 270" descr="http://www.icbf.gov.co/images/pobtrans.gif">
          <a:extLst>
            <a:ext uri="{FF2B5EF4-FFF2-40B4-BE49-F238E27FC236}">
              <a16:creationId xmlns:a16="http://schemas.microsoft.com/office/drawing/2014/main" id="{D1D033A7-CD15-45C7-89CD-9A24141132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72" name="Imagen 271" descr="http://www.icbf.gov.co/images/pobtrans.gif">
          <a:extLst>
            <a:ext uri="{FF2B5EF4-FFF2-40B4-BE49-F238E27FC236}">
              <a16:creationId xmlns:a16="http://schemas.microsoft.com/office/drawing/2014/main" id="{2A8FA113-E682-4EF3-B86A-D9EFFC8B58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73" name="Imagen 272" descr="http://www.icbf.gov.co/images/pobtrans.gif">
          <a:extLst>
            <a:ext uri="{FF2B5EF4-FFF2-40B4-BE49-F238E27FC236}">
              <a16:creationId xmlns:a16="http://schemas.microsoft.com/office/drawing/2014/main" id="{3ACB2273-0341-4550-8A7A-BD6F669087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74" name="Imagen 273" descr="http://www.icbf.gov.co/images/pobtrans.gif">
          <a:extLst>
            <a:ext uri="{FF2B5EF4-FFF2-40B4-BE49-F238E27FC236}">
              <a16:creationId xmlns:a16="http://schemas.microsoft.com/office/drawing/2014/main" id="{54DC3710-956F-4832-B08D-65A0B833FE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75" name="Imagen 274" descr="http://www.icbf.gov.co/images/pobtrans.gif">
          <a:extLst>
            <a:ext uri="{FF2B5EF4-FFF2-40B4-BE49-F238E27FC236}">
              <a16:creationId xmlns:a16="http://schemas.microsoft.com/office/drawing/2014/main" id="{93B70C1D-A749-459D-B13E-F3EFE56A41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76" name="Imagen 275" descr="http://www.icbf.gov.co/images/pobtrans.gif">
          <a:extLst>
            <a:ext uri="{FF2B5EF4-FFF2-40B4-BE49-F238E27FC236}">
              <a16:creationId xmlns:a16="http://schemas.microsoft.com/office/drawing/2014/main" id="{5B07E80E-FFC5-4E44-90A1-1BDEB5F4BC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77" name="Imagen 276" descr="http://www.icbf.gov.co/images/pobtrans.gif">
          <a:extLst>
            <a:ext uri="{FF2B5EF4-FFF2-40B4-BE49-F238E27FC236}">
              <a16:creationId xmlns:a16="http://schemas.microsoft.com/office/drawing/2014/main" id="{52F491F1-66F5-48D4-A3FB-4E90BAF63A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78" name="Imagen 277" descr="http://www.icbf.gov.co/images/pobtrans.gif">
          <a:extLst>
            <a:ext uri="{FF2B5EF4-FFF2-40B4-BE49-F238E27FC236}">
              <a16:creationId xmlns:a16="http://schemas.microsoft.com/office/drawing/2014/main" id="{BADF52B1-9617-4EFF-A4DD-938895EB3A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79" name="Imagen 278" descr="http://www.icbf.gov.co/images/pobtrans.gif">
          <a:extLst>
            <a:ext uri="{FF2B5EF4-FFF2-40B4-BE49-F238E27FC236}">
              <a16:creationId xmlns:a16="http://schemas.microsoft.com/office/drawing/2014/main" id="{74D9F37D-3426-45D2-A044-2B71D49809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80" name="Imagen 279" descr="http://www.icbf.gov.co/images/pobtrans.gif">
          <a:extLst>
            <a:ext uri="{FF2B5EF4-FFF2-40B4-BE49-F238E27FC236}">
              <a16:creationId xmlns:a16="http://schemas.microsoft.com/office/drawing/2014/main" id="{CCFEA3C5-E28E-46AD-9123-1E83C03715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81" name="Imagen 280" descr="http://www.icbf.gov.co/images/pobtrans.gif">
          <a:extLst>
            <a:ext uri="{FF2B5EF4-FFF2-40B4-BE49-F238E27FC236}">
              <a16:creationId xmlns:a16="http://schemas.microsoft.com/office/drawing/2014/main" id="{69547CD2-2322-4E54-BB90-D3BEBC00B4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82" name="Imagen 281" descr="http://www.icbf.gov.co/images/pobtrans.gif">
          <a:extLst>
            <a:ext uri="{FF2B5EF4-FFF2-40B4-BE49-F238E27FC236}">
              <a16:creationId xmlns:a16="http://schemas.microsoft.com/office/drawing/2014/main" id="{9CBC7E3F-8023-419E-B1EB-B1B1B42C4F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78</xdr:row>
      <xdr:rowOff>0</xdr:rowOff>
    </xdr:from>
    <xdr:ext cx="9525" cy="114300"/>
    <xdr:pic>
      <xdr:nvPicPr>
        <xdr:cNvPr id="283" name="Imagen 282" descr="http://www.icbf.gov.co/images/pobtrans.gif">
          <a:extLst>
            <a:ext uri="{FF2B5EF4-FFF2-40B4-BE49-F238E27FC236}">
              <a16:creationId xmlns:a16="http://schemas.microsoft.com/office/drawing/2014/main" id="{CE6F8D76-F55C-4C30-A06A-E622BEF199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84" name="Imagen 283" descr="http://www.icbf.gov.co/images/pobtrans.gif">
          <a:extLst>
            <a:ext uri="{FF2B5EF4-FFF2-40B4-BE49-F238E27FC236}">
              <a16:creationId xmlns:a16="http://schemas.microsoft.com/office/drawing/2014/main" id="{6F9314FD-F5F8-412C-87DE-4E4930066D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85" name="Imagen 284" descr="http://www.icbf.gov.co/images/pobtrans.gif">
          <a:extLst>
            <a:ext uri="{FF2B5EF4-FFF2-40B4-BE49-F238E27FC236}">
              <a16:creationId xmlns:a16="http://schemas.microsoft.com/office/drawing/2014/main" id="{F3D6BDFE-6CF1-435D-A8CF-19FDB28B2C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86" name="Imagen 285" descr="http://www.icbf.gov.co/images/pobtrans.gif">
          <a:extLst>
            <a:ext uri="{FF2B5EF4-FFF2-40B4-BE49-F238E27FC236}">
              <a16:creationId xmlns:a16="http://schemas.microsoft.com/office/drawing/2014/main" id="{938ECDB1-F829-4572-A16F-4F0190EE1F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87" name="Imagen 286" descr="http://www.icbf.gov.co/images/pobtrans.gif">
          <a:extLst>
            <a:ext uri="{FF2B5EF4-FFF2-40B4-BE49-F238E27FC236}">
              <a16:creationId xmlns:a16="http://schemas.microsoft.com/office/drawing/2014/main" id="{5513B691-60CC-4C0B-A0B3-AAE75732AF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88" name="Imagen 287" descr="http://www.icbf.gov.co/images/pobtrans.gif">
          <a:extLst>
            <a:ext uri="{FF2B5EF4-FFF2-40B4-BE49-F238E27FC236}">
              <a16:creationId xmlns:a16="http://schemas.microsoft.com/office/drawing/2014/main" id="{D8E59D32-BD3E-4EC0-AD33-7C31AE5D8A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89" name="Imagen 288" descr="http://www.icbf.gov.co/images/pobtrans.gif">
          <a:extLst>
            <a:ext uri="{FF2B5EF4-FFF2-40B4-BE49-F238E27FC236}">
              <a16:creationId xmlns:a16="http://schemas.microsoft.com/office/drawing/2014/main" id="{A1F70B56-42C9-4EDE-9D53-7400BAA147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90" name="Imagen 289" descr="http://www.icbf.gov.co/images/pobtrans.gif">
          <a:extLst>
            <a:ext uri="{FF2B5EF4-FFF2-40B4-BE49-F238E27FC236}">
              <a16:creationId xmlns:a16="http://schemas.microsoft.com/office/drawing/2014/main" id="{2C7F6BD8-9FE1-437E-B23F-EF97DB34DB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91" name="Imagen 290" descr="http://www.icbf.gov.co/images/pobtrans.gif">
          <a:extLst>
            <a:ext uri="{FF2B5EF4-FFF2-40B4-BE49-F238E27FC236}">
              <a16:creationId xmlns:a16="http://schemas.microsoft.com/office/drawing/2014/main" id="{49B5BABE-5991-4FCA-B736-E89A98F59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92" name="Imagen 291" descr="http://www.icbf.gov.co/images/pobtrans.gif">
          <a:extLst>
            <a:ext uri="{FF2B5EF4-FFF2-40B4-BE49-F238E27FC236}">
              <a16:creationId xmlns:a16="http://schemas.microsoft.com/office/drawing/2014/main" id="{2E881393-6266-41EE-9E66-C876E07161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93" name="Imagen 292" descr="http://www.icbf.gov.co/images/pobtrans.gif">
          <a:extLst>
            <a:ext uri="{FF2B5EF4-FFF2-40B4-BE49-F238E27FC236}">
              <a16:creationId xmlns:a16="http://schemas.microsoft.com/office/drawing/2014/main" id="{1450448C-AE4D-4056-B7EC-463D19733E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94" name="Imagen 293" descr="http://www.icbf.gov.co/images/pobtrans.gif">
          <a:extLst>
            <a:ext uri="{FF2B5EF4-FFF2-40B4-BE49-F238E27FC236}">
              <a16:creationId xmlns:a16="http://schemas.microsoft.com/office/drawing/2014/main" id="{E7D2335D-5D27-4999-8849-94E3773793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95" name="Imagen 294" descr="http://www.icbf.gov.co/images/pobtrans.gif">
          <a:extLst>
            <a:ext uri="{FF2B5EF4-FFF2-40B4-BE49-F238E27FC236}">
              <a16:creationId xmlns:a16="http://schemas.microsoft.com/office/drawing/2014/main" id="{2E988F88-5030-458D-8EE4-13BFF81933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96" name="Imagen 295" descr="http://www.icbf.gov.co/images/pobtrans.gif">
          <a:extLst>
            <a:ext uri="{FF2B5EF4-FFF2-40B4-BE49-F238E27FC236}">
              <a16:creationId xmlns:a16="http://schemas.microsoft.com/office/drawing/2014/main" id="{9B8A8F11-6D29-480C-AC1D-B89CBF2BA7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97" name="Imagen 296" descr="http://www.icbf.gov.co/images/pobtrans.gif">
          <a:extLst>
            <a:ext uri="{FF2B5EF4-FFF2-40B4-BE49-F238E27FC236}">
              <a16:creationId xmlns:a16="http://schemas.microsoft.com/office/drawing/2014/main" id="{8A74E36F-D2E3-488E-B69A-51079A1783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98" name="Imagen 297" descr="http://www.icbf.gov.co/images/pobtrans.gif">
          <a:extLst>
            <a:ext uri="{FF2B5EF4-FFF2-40B4-BE49-F238E27FC236}">
              <a16:creationId xmlns:a16="http://schemas.microsoft.com/office/drawing/2014/main" id="{46982AA1-2E34-40E0-BBFF-9585421979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299" name="Imagen 298" descr="http://www.icbf.gov.co/images/pobtrans.gif">
          <a:extLst>
            <a:ext uri="{FF2B5EF4-FFF2-40B4-BE49-F238E27FC236}">
              <a16:creationId xmlns:a16="http://schemas.microsoft.com/office/drawing/2014/main" id="{DD051F26-4B85-4AA1-882A-0807A6BD85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00" name="Imagen 299" descr="http://www.icbf.gov.co/images/pobtrans.gif">
          <a:extLst>
            <a:ext uri="{FF2B5EF4-FFF2-40B4-BE49-F238E27FC236}">
              <a16:creationId xmlns:a16="http://schemas.microsoft.com/office/drawing/2014/main" id="{423B8250-B9DF-4A04-9FB0-748B50158A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01" name="Imagen 300" descr="http://www.icbf.gov.co/images/pobtrans.gif">
          <a:extLst>
            <a:ext uri="{FF2B5EF4-FFF2-40B4-BE49-F238E27FC236}">
              <a16:creationId xmlns:a16="http://schemas.microsoft.com/office/drawing/2014/main" id="{F7E2CEA1-A015-4AA2-9343-94DD0ABF31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02" name="Imagen 301" descr="http://www.icbf.gov.co/images/pobtrans.gif">
          <a:extLst>
            <a:ext uri="{FF2B5EF4-FFF2-40B4-BE49-F238E27FC236}">
              <a16:creationId xmlns:a16="http://schemas.microsoft.com/office/drawing/2014/main" id="{D674BAE3-52BB-493D-B2E4-4D0BCDE48A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03" name="Imagen 302" descr="http://www.icbf.gov.co/images/pobtrans.gif">
          <a:extLst>
            <a:ext uri="{FF2B5EF4-FFF2-40B4-BE49-F238E27FC236}">
              <a16:creationId xmlns:a16="http://schemas.microsoft.com/office/drawing/2014/main" id="{D0A835D5-8858-4362-A504-68E8BAA1BB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04" name="Imagen 303" descr="http://www.icbf.gov.co/images/pobtrans.gif">
          <a:extLst>
            <a:ext uri="{FF2B5EF4-FFF2-40B4-BE49-F238E27FC236}">
              <a16:creationId xmlns:a16="http://schemas.microsoft.com/office/drawing/2014/main" id="{2FDB3998-AAC0-4C42-AC95-12CF98B809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05" name="Imagen 304" descr="http://www.icbf.gov.co/images/pobtrans.gif">
          <a:extLst>
            <a:ext uri="{FF2B5EF4-FFF2-40B4-BE49-F238E27FC236}">
              <a16:creationId xmlns:a16="http://schemas.microsoft.com/office/drawing/2014/main" id="{9D5CF6CF-0945-4CDD-A2B3-B0517FDD0F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06" name="Imagen 305" descr="http://www.icbf.gov.co/images/pobtrans.gif">
          <a:extLst>
            <a:ext uri="{FF2B5EF4-FFF2-40B4-BE49-F238E27FC236}">
              <a16:creationId xmlns:a16="http://schemas.microsoft.com/office/drawing/2014/main" id="{DCDD7549-042B-4CF5-B513-DA1BF8B363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07" name="Imagen 306" descr="http://www.icbf.gov.co/images/pobtrans.gif">
          <a:extLst>
            <a:ext uri="{FF2B5EF4-FFF2-40B4-BE49-F238E27FC236}">
              <a16:creationId xmlns:a16="http://schemas.microsoft.com/office/drawing/2014/main" id="{9E3169D3-D41C-4E50-A684-8D99E8D8C1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08" name="Imagen 307" descr="http://www.icbf.gov.co/images/pobtrans.gif">
          <a:extLst>
            <a:ext uri="{FF2B5EF4-FFF2-40B4-BE49-F238E27FC236}">
              <a16:creationId xmlns:a16="http://schemas.microsoft.com/office/drawing/2014/main" id="{31C78ADC-D23F-4E98-8C39-46F2C43636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09" name="Imagen 308" descr="http://www.icbf.gov.co/images/pobtrans.gif">
          <a:extLst>
            <a:ext uri="{FF2B5EF4-FFF2-40B4-BE49-F238E27FC236}">
              <a16:creationId xmlns:a16="http://schemas.microsoft.com/office/drawing/2014/main" id="{BE04139E-B516-486B-B061-B0509F7E44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10" name="Imagen 309" descr="http://www.icbf.gov.co/images/pobtrans.gif">
          <a:extLst>
            <a:ext uri="{FF2B5EF4-FFF2-40B4-BE49-F238E27FC236}">
              <a16:creationId xmlns:a16="http://schemas.microsoft.com/office/drawing/2014/main" id="{79732474-B97C-4583-AA63-A8D6E53374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11" name="Imagen 310" descr="http://www.icbf.gov.co/images/pobtrans.gif">
          <a:extLst>
            <a:ext uri="{FF2B5EF4-FFF2-40B4-BE49-F238E27FC236}">
              <a16:creationId xmlns:a16="http://schemas.microsoft.com/office/drawing/2014/main" id="{948107EF-E94D-48D4-BCA9-4653C2F55E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12" name="Imagen 311" descr="http://www.icbf.gov.co/images/pobtrans.gif">
          <a:extLst>
            <a:ext uri="{FF2B5EF4-FFF2-40B4-BE49-F238E27FC236}">
              <a16:creationId xmlns:a16="http://schemas.microsoft.com/office/drawing/2014/main" id="{99792874-4FDC-43C7-9179-02B0BA1BDD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13" name="Imagen 312" descr="http://www.icbf.gov.co/images/pobtrans.gif">
          <a:extLst>
            <a:ext uri="{FF2B5EF4-FFF2-40B4-BE49-F238E27FC236}">
              <a16:creationId xmlns:a16="http://schemas.microsoft.com/office/drawing/2014/main" id="{FF68B0AD-46AA-421D-A650-C198B5850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14" name="Imagen 313" descr="http://www.icbf.gov.co/images/pobtrans.gif">
          <a:extLst>
            <a:ext uri="{FF2B5EF4-FFF2-40B4-BE49-F238E27FC236}">
              <a16:creationId xmlns:a16="http://schemas.microsoft.com/office/drawing/2014/main" id="{56A60907-FF6B-49AA-A49B-6A83F10AAE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15" name="Imagen 314" descr="http://www.icbf.gov.co/images/pobtrans.gif">
          <a:extLst>
            <a:ext uri="{FF2B5EF4-FFF2-40B4-BE49-F238E27FC236}">
              <a16:creationId xmlns:a16="http://schemas.microsoft.com/office/drawing/2014/main" id="{23D5E8E3-C4F3-4E84-B699-66BF6E3C47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16" name="Imagen 315" descr="http://www.icbf.gov.co/images/pobtrans.gif">
          <a:extLst>
            <a:ext uri="{FF2B5EF4-FFF2-40B4-BE49-F238E27FC236}">
              <a16:creationId xmlns:a16="http://schemas.microsoft.com/office/drawing/2014/main" id="{2B521EB4-4E58-420C-9AC3-736C2A3641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17" name="Imagen 316" descr="http://www.icbf.gov.co/images/pobtrans.gif">
          <a:extLst>
            <a:ext uri="{FF2B5EF4-FFF2-40B4-BE49-F238E27FC236}">
              <a16:creationId xmlns:a16="http://schemas.microsoft.com/office/drawing/2014/main" id="{D00867A2-F337-44A3-AF52-FEEE4EDF4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18" name="Imagen 317" descr="http://www.icbf.gov.co/images/pobtrans.gif">
          <a:extLst>
            <a:ext uri="{FF2B5EF4-FFF2-40B4-BE49-F238E27FC236}">
              <a16:creationId xmlns:a16="http://schemas.microsoft.com/office/drawing/2014/main" id="{7CAB17BE-DF1C-4E64-A65D-9A9444C9F9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78</xdr:row>
      <xdr:rowOff>0</xdr:rowOff>
    </xdr:from>
    <xdr:ext cx="9525" cy="114300"/>
    <xdr:pic>
      <xdr:nvPicPr>
        <xdr:cNvPr id="319" name="Imagen 318" descr="http://www.icbf.gov.co/images/pobtrans.gif">
          <a:extLst>
            <a:ext uri="{FF2B5EF4-FFF2-40B4-BE49-F238E27FC236}">
              <a16:creationId xmlns:a16="http://schemas.microsoft.com/office/drawing/2014/main" id="{74E2D1EA-026E-4C35-8081-A496B84371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0505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3</xdr:col>
      <xdr:colOff>0</xdr:colOff>
      <xdr:row>83</xdr:row>
      <xdr:rowOff>0</xdr:rowOff>
    </xdr:from>
    <xdr:to>
      <xdr:col>3</xdr:col>
      <xdr:colOff>9525</xdr:colOff>
      <xdr:row>83</xdr:row>
      <xdr:rowOff>114300</xdr:rowOff>
    </xdr:to>
    <xdr:pic>
      <xdr:nvPicPr>
        <xdr:cNvPr id="2" name="Imagen 305" descr="http://www.icbf.gov.co/images/pobtrans.gif">
          <a:extLst>
            <a:ext uri="{FF2B5EF4-FFF2-40B4-BE49-F238E27FC236}">
              <a16:creationId xmlns:a16="http://schemas.microsoft.com/office/drawing/2014/main" id="{E91008CC-4B66-4A95-BA8F-7B86F73FC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 name="Imagen 306" descr="http://www.icbf.gov.co/images/pobtrans.gif">
          <a:extLst>
            <a:ext uri="{FF2B5EF4-FFF2-40B4-BE49-F238E27FC236}">
              <a16:creationId xmlns:a16="http://schemas.microsoft.com/office/drawing/2014/main" id="{73274BF7-CB78-4D1F-8C0E-B68934188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 name="Imagen 307" descr="http://www.icbf.gov.co/images/pobtrans.gif">
          <a:extLst>
            <a:ext uri="{FF2B5EF4-FFF2-40B4-BE49-F238E27FC236}">
              <a16:creationId xmlns:a16="http://schemas.microsoft.com/office/drawing/2014/main" id="{E7AED49E-574B-42A7-9BB9-72589DD4F6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 name="Imagen 697" descr="http://www.icbf.gov.co/images/pobtrans.gif">
          <a:extLst>
            <a:ext uri="{FF2B5EF4-FFF2-40B4-BE49-F238E27FC236}">
              <a16:creationId xmlns:a16="http://schemas.microsoft.com/office/drawing/2014/main" id="{F2367201-586D-47B2-A3B1-06FBC10F3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 name="Imagen 785" descr="http://www.icbf.gov.co/images/pobtrans.gif">
          <a:extLst>
            <a:ext uri="{FF2B5EF4-FFF2-40B4-BE49-F238E27FC236}">
              <a16:creationId xmlns:a16="http://schemas.microsoft.com/office/drawing/2014/main" id="{9E35C2EE-22C8-4953-A3F2-E2200869D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 name="Imagen 790" descr="http://www.icbf.gov.co/images/pobtrans.gif">
          <a:extLst>
            <a:ext uri="{FF2B5EF4-FFF2-40B4-BE49-F238E27FC236}">
              <a16:creationId xmlns:a16="http://schemas.microsoft.com/office/drawing/2014/main" id="{5E801433-11A2-46FF-8094-6781AB864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 name="Imagen 1079" descr="http://www.icbf.gov.co/images/pobtrans.gif">
          <a:extLst>
            <a:ext uri="{FF2B5EF4-FFF2-40B4-BE49-F238E27FC236}">
              <a16:creationId xmlns:a16="http://schemas.microsoft.com/office/drawing/2014/main" id="{1B9624B5-7E26-4A16-9D48-B4D3BB9F0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 name="Imagen 1566" descr="http://www.icbf.gov.co/images/pobtrans.gif">
          <a:extLst>
            <a:ext uri="{FF2B5EF4-FFF2-40B4-BE49-F238E27FC236}">
              <a16:creationId xmlns:a16="http://schemas.microsoft.com/office/drawing/2014/main" id="{DED6EB86-4A58-448B-855F-4C17E94619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 name="Imagen 1570" descr="http://www.icbf.gov.co/images/pobtrans.gif">
          <a:extLst>
            <a:ext uri="{FF2B5EF4-FFF2-40B4-BE49-F238E27FC236}">
              <a16:creationId xmlns:a16="http://schemas.microsoft.com/office/drawing/2014/main" id="{7529BD07-D84C-4D3E-B37D-C1D6ECB05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 name="Imagen 1687" descr="http://www.icbf.gov.co/images/pobtrans.gif">
          <a:extLst>
            <a:ext uri="{FF2B5EF4-FFF2-40B4-BE49-F238E27FC236}">
              <a16:creationId xmlns:a16="http://schemas.microsoft.com/office/drawing/2014/main" id="{A6CFB8D5-C2A8-44F3-8FD8-29E2E889C6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 name="Imagen 1914" descr="http://www.icbf.gov.co/images/pobtrans.gif">
          <a:extLst>
            <a:ext uri="{FF2B5EF4-FFF2-40B4-BE49-F238E27FC236}">
              <a16:creationId xmlns:a16="http://schemas.microsoft.com/office/drawing/2014/main" id="{DCBDA6EF-BB27-44EE-8595-4CAA08664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 name="Imagen 2186" descr="http://www.icbf.gov.co/images/pobtrans.gif">
          <a:extLst>
            <a:ext uri="{FF2B5EF4-FFF2-40B4-BE49-F238E27FC236}">
              <a16:creationId xmlns:a16="http://schemas.microsoft.com/office/drawing/2014/main" id="{E31FAB33-D07F-469E-9C76-580CF3F9F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4" name="Imagen 2221" descr="http://www.icbf.gov.co/images/pobtrans.gif">
          <a:extLst>
            <a:ext uri="{FF2B5EF4-FFF2-40B4-BE49-F238E27FC236}">
              <a16:creationId xmlns:a16="http://schemas.microsoft.com/office/drawing/2014/main" id="{F0151610-E75F-48A4-9347-18408ADA9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5" name="Imagen 2859" descr="http://www.icbf.gov.co/images/pobtrans.gif">
          <a:extLst>
            <a:ext uri="{FF2B5EF4-FFF2-40B4-BE49-F238E27FC236}">
              <a16:creationId xmlns:a16="http://schemas.microsoft.com/office/drawing/2014/main" id="{CE6F3382-1A44-446E-8202-2CB9D4CAB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6" name="Imagen 2870" descr="http://www.icbf.gov.co/images/pobtrans.gif">
          <a:extLst>
            <a:ext uri="{FF2B5EF4-FFF2-40B4-BE49-F238E27FC236}">
              <a16:creationId xmlns:a16="http://schemas.microsoft.com/office/drawing/2014/main" id="{7E2BF2BE-CE1C-4374-8756-6A8C6C472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7" name="Imagen 2951" descr="http://www.icbf.gov.co/images/pobtrans.gif">
          <a:extLst>
            <a:ext uri="{FF2B5EF4-FFF2-40B4-BE49-F238E27FC236}">
              <a16:creationId xmlns:a16="http://schemas.microsoft.com/office/drawing/2014/main" id="{2BB8418B-56A9-47A1-A7DD-B11662110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8" name="Imagen 2954" descr="http://www.icbf.gov.co/images/pobtrans.gif">
          <a:extLst>
            <a:ext uri="{FF2B5EF4-FFF2-40B4-BE49-F238E27FC236}">
              <a16:creationId xmlns:a16="http://schemas.microsoft.com/office/drawing/2014/main" id="{5D57B506-C4D9-415B-92CD-822A104C9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9" name="Imagen 3123" descr="http://www.icbf.gov.co/images/pobtrans.gif">
          <a:extLst>
            <a:ext uri="{FF2B5EF4-FFF2-40B4-BE49-F238E27FC236}">
              <a16:creationId xmlns:a16="http://schemas.microsoft.com/office/drawing/2014/main" id="{ABBB4214-EA12-43B7-B620-02AB33A41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20" name="Imagen 3206" descr="http://www.icbf.gov.co/images/pobtrans.gif">
          <a:extLst>
            <a:ext uri="{FF2B5EF4-FFF2-40B4-BE49-F238E27FC236}">
              <a16:creationId xmlns:a16="http://schemas.microsoft.com/office/drawing/2014/main" id="{806C3CCB-76D6-4FBA-A418-AE1AB0580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21" name="Imagen 3810" descr="http://www.icbf.gov.co/images/pobtrans.gif">
          <a:extLst>
            <a:ext uri="{FF2B5EF4-FFF2-40B4-BE49-F238E27FC236}">
              <a16:creationId xmlns:a16="http://schemas.microsoft.com/office/drawing/2014/main" id="{4FABF380-DD5A-4D1D-B77B-BA09FB7AA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22" name="Imagen 3821" descr="http://www.icbf.gov.co/images/pobtrans.gif">
          <a:extLst>
            <a:ext uri="{FF2B5EF4-FFF2-40B4-BE49-F238E27FC236}">
              <a16:creationId xmlns:a16="http://schemas.microsoft.com/office/drawing/2014/main" id="{468225BD-AF75-462F-AFF9-533556A00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23" name="Imagen 3899" descr="http://www.icbf.gov.co/images/pobtrans.gif">
          <a:extLst>
            <a:ext uri="{FF2B5EF4-FFF2-40B4-BE49-F238E27FC236}">
              <a16:creationId xmlns:a16="http://schemas.microsoft.com/office/drawing/2014/main" id="{8CE81F21-F58A-405B-840F-9DCF1D94A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24" name="Imagen 3909" descr="http://www.icbf.gov.co/images/pobtrans.gif">
          <a:extLst>
            <a:ext uri="{FF2B5EF4-FFF2-40B4-BE49-F238E27FC236}">
              <a16:creationId xmlns:a16="http://schemas.microsoft.com/office/drawing/2014/main" id="{7EAA2E45-E4F3-44D7-A18F-166F952DE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25" name="Imagen 4244" descr="http://www.icbf.gov.co/images/pobtrans.gif">
          <a:extLst>
            <a:ext uri="{FF2B5EF4-FFF2-40B4-BE49-F238E27FC236}">
              <a16:creationId xmlns:a16="http://schemas.microsoft.com/office/drawing/2014/main" id="{B13F030E-C806-479F-8F99-CDF6D2251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26" name="Imagen 4461" descr="http://www.icbf.gov.co/images/pobtrans.gif">
          <a:extLst>
            <a:ext uri="{FF2B5EF4-FFF2-40B4-BE49-F238E27FC236}">
              <a16:creationId xmlns:a16="http://schemas.microsoft.com/office/drawing/2014/main" id="{A5B8A264-7333-4998-B007-9B3EC955B7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27" name="Imagen 4811" descr="http://www.icbf.gov.co/images/pobtrans.gif">
          <a:extLst>
            <a:ext uri="{FF2B5EF4-FFF2-40B4-BE49-F238E27FC236}">
              <a16:creationId xmlns:a16="http://schemas.microsoft.com/office/drawing/2014/main" id="{1891C575-8B45-4133-AF28-ACE6285E6F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28" name="Imagen 4820" descr="http://www.icbf.gov.co/images/pobtrans.gif">
          <a:extLst>
            <a:ext uri="{FF2B5EF4-FFF2-40B4-BE49-F238E27FC236}">
              <a16:creationId xmlns:a16="http://schemas.microsoft.com/office/drawing/2014/main" id="{2A4C8B0C-8532-425E-834A-46A5F619E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29" name="Imagen 5584" descr="http://www.icbf.gov.co/images/pobtrans.gif">
          <a:extLst>
            <a:ext uri="{FF2B5EF4-FFF2-40B4-BE49-F238E27FC236}">
              <a16:creationId xmlns:a16="http://schemas.microsoft.com/office/drawing/2014/main" id="{AA90CBB4-6BD0-4447-A3F0-D72F699122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0" name="Imagen 5931" descr="http://www.icbf.gov.co/images/pobtrans.gif">
          <a:extLst>
            <a:ext uri="{FF2B5EF4-FFF2-40B4-BE49-F238E27FC236}">
              <a16:creationId xmlns:a16="http://schemas.microsoft.com/office/drawing/2014/main" id="{2DE9C2DB-1BDD-462F-AA67-85C4EC02B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1" name="Imagen 6103" descr="http://www.icbf.gov.co/images/pobtrans.gif">
          <a:extLst>
            <a:ext uri="{FF2B5EF4-FFF2-40B4-BE49-F238E27FC236}">
              <a16:creationId xmlns:a16="http://schemas.microsoft.com/office/drawing/2014/main" id="{5FE45A93-6CD1-44AB-9107-F9F85973D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2" name="Imagen 6107" descr="http://www.icbf.gov.co/images/pobtrans.gif">
          <a:extLst>
            <a:ext uri="{FF2B5EF4-FFF2-40B4-BE49-F238E27FC236}">
              <a16:creationId xmlns:a16="http://schemas.microsoft.com/office/drawing/2014/main" id="{DE1A12EE-B542-447D-B3D0-7A5AF19D73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3" name="Imagen 6731" descr="http://www.icbf.gov.co/images/pobtrans.gif">
          <a:extLst>
            <a:ext uri="{FF2B5EF4-FFF2-40B4-BE49-F238E27FC236}">
              <a16:creationId xmlns:a16="http://schemas.microsoft.com/office/drawing/2014/main" id="{5D76108D-55C8-454C-B608-09D0E3E5B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4" name="Imagen 6951" descr="http://www.icbf.gov.co/images/pobtrans.gif">
          <a:extLst>
            <a:ext uri="{FF2B5EF4-FFF2-40B4-BE49-F238E27FC236}">
              <a16:creationId xmlns:a16="http://schemas.microsoft.com/office/drawing/2014/main" id="{A73F7294-BAC5-4202-86BD-1554D2CC92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5" name="Imagen 7032" descr="http://www.icbf.gov.co/images/pobtrans.gif">
          <a:extLst>
            <a:ext uri="{FF2B5EF4-FFF2-40B4-BE49-F238E27FC236}">
              <a16:creationId xmlns:a16="http://schemas.microsoft.com/office/drawing/2014/main" id="{48FB19FF-BC42-4689-AD09-F61F66138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6" name="Imagen 7042" descr="http://www.icbf.gov.co/images/pobtrans.gif">
          <a:extLst>
            <a:ext uri="{FF2B5EF4-FFF2-40B4-BE49-F238E27FC236}">
              <a16:creationId xmlns:a16="http://schemas.microsoft.com/office/drawing/2014/main" id="{CBEE5F35-9140-4CB5-B91D-6759C4EAB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7" name="Imagen 7053" descr="http://www.icbf.gov.co/images/pobtrans.gif">
          <a:extLst>
            <a:ext uri="{FF2B5EF4-FFF2-40B4-BE49-F238E27FC236}">
              <a16:creationId xmlns:a16="http://schemas.microsoft.com/office/drawing/2014/main" id="{6618AA63-5E61-4D7B-AB4B-19EE0538B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8" name="Imagen 7120" descr="http://www.icbf.gov.co/images/pobtrans.gif">
          <a:extLst>
            <a:ext uri="{FF2B5EF4-FFF2-40B4-BE49-F238E27FC236}">
              <a16:creationId xmlns:a16="http://schemas.microsoft.com/office/drawing/2014/main" id="{2EA6C3F0-E856-4A0C-A4CD-3FE4F25AB9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39" name="Imagen 7187" descr="http://www.icbf.gov.co/images/pobtrans.gif">
          <a:extLst>
            <a:ext uri="{FF2B5EF4-FFF2-40B4-BE49-F238E27FC236}">
              <a16:creationId xmlns:a16="http://schemas.microsoft.com/office/drawing/2014/main" id="{391FFD8F-DBA6-438B-BCE1-61E239C077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0" name="Imagen 7417" descr="http://www.icbf.gov.co/images/pobtrans.gif">
          <a:extLst>
            <a:ext uri="{FF2B5EF4-FFF2-40B4-BE49-F238E27FC236}">
              <a16:creationId xmlns:a16="http://schemas.microsoft.com/office/drawing/2014/main" id="{0DB87AF8-E0C9-4F3E-8309-6AECBD4A0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1" name="Imagen 7504" descr="http://www.icbf.gov.co/images/pobtrans.gif">
          <a:extLst>
            <a:ext uri="{FF2B5EF4-FFF2-40B4-BE49-F238E27FC236}">
              <a16:creationId xmlns:a16="http://schemas.microsoft.com/office/drawing/2014/main" id="{A65C874A-FF60-4294-8733-DB4CC3E9B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2" name="Imagen 7597" descr="http://www.icbf.gov.co/images/pobtrans.gif">
          <a:extLst>
            <a:ext uri="{FF2B5EF4-FFF2-40B4-BE49-F238E27FC236}">
              <a16:creationId xmlns:a16="http://schemas.microsoft.com/office/drawing/2014/main" id="{C159C965-6C3B-4D81-84A1-7798D78C6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3" name="Imagen 7659" descr="http://www.icbf.gov.co/images/pobtrans.gif">
          <a:extLst>
            <a:ext uri="{FF2B5EF4-FFF2-40B4-BE49-F238E27FC236}">
              <a16:creationId xmlns:a16="http://schemas.microsoft.com/office/drawing/2014/main" id="{BAD4A81B-0DC9-4DA9-B467-86699EC0D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4" name="Imagen 7767" descr="http://www.icbf.gov.co/images/pobtrans.gif">
          <a:extLst>
            <a:ext uri="{FF2B5EF4-FFF2-40B4-BE49-F238E27FC236}">
              <a16:creationId xmlns:a16="http://schemas.microsoft.com/office/drawing/2014/main" id="{9AC6787F-86F4-4D4B-8714-98349A027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5" name="Imagen 7853" descr="http://www.icbf.gov.co/images/pobtrans.gif">
          <a:extLst>
            <a:ext uri="{FF2B5EF4-FFF2-40B4-BE49-F238E27FC236}">
              <a16:creationId xmlns:a16="http://schemas.microsoft.com/office/drawing/2014/main" id="{6EB81455-C4E1-4DDB-810A-D8760A96A4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6" name="Imagen 7936" descr="http://www.icbf.gov.co/images/pobtrans.gif">
          <a:extLst>
            <a:ext uri="{FF2B5EF4-FFF2-40B4-BE49-F238E27FC236}">
              <a16:creationId xmlns:a16="http://schemas.microsoft.com/office/drawing/2014/main" id="{D25910DC-CAD2-4524-9821-17352EFAF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7" name="Imagen 8612" descr="http://www.icbf.gov.co/images/pobtrans.gif">
          <a:extLst>
            <a:ext uri="{FF2B5EF4-FFF2-40B4-BE49-F238E27FC236}">
              <a16:creationId xmlns:a16="http://schemas.microsoft.com/office/drawing/2014/main" id="{E84B5FB5-49BF-400B-A082-7ED19E633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8" name="Imagen 9931" descr="http://www.icbf.gov.co/images/pobtrans.gif">
          <a:extLst>
            <a:ext uri="{FF2B5EF4-FFF2-40B4-BE49-F238E27FC236}">
              <a16:creationId xmlns:a16="http://schemas.microsoft.com/office/drawing/2014/main" id="{C5C1B08B-010E-4CF5-BA1F-4E1DD7AED7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49" name="Imagen 10425" descr="http://www.icbf.gov.co/images/pobtrans.gif">
          <a:extLst>
            <a:ext uri="{FF2B5EF4-FFF2-40B4-BE49-F238E27FC236}">
              <a16:creationId xmlns:a16="http://schemas.microsoft.com/office/drawing/2014/main" id="{22CA711F-0422-424D-8E59-27A2A4E089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0" name="Imagen 10665" descr="http://www.icbf.gov.co/images/pobtrans.gif">
          <a:extLst>
            <a:ext uri="{FF2B5EF4-FFF2-40B4-BE49-F238E27FC236}">
              <a16:creationId xmlns:a16="http://schemas.microsoft.com/office/drawing/2014/main" id="{1F98D7C9-BDAB-47CC-B7C8-5A5B6D101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1" name="Imagen 12565" descr="http://www.icbf.gov.co/images/pobtrans.gif">
          <a:extLst>
            <a:ext uri="{FF2B5EF4-FFF2-40B4-BE49-F238E27FC236}">
              <a16:creationId xmlns:a16="http://schemas.microsoft.com/office/drawing/2014/main" id="{92C70E7D-21E6-4C84-A2AA-F0FC90023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2" name="Imagen 12591" descr="http://www.icbf.gov.co/images/pobtrans.gif">
          <a:extLst>
            <a:ext uri="{FF2B5EF4-FFF2-40B4-BE49-F238E27FC236}">
              <a16:creationId xmlns:a16="http://schemas.microsoft.com/office/drawing/2014/main" id="{34A7F32F-3D7C-413E-8A0C-7FC427600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3" name="Imagen 12605" descr="http://www.icbf.gov.co/images/pobtrans.gif">
          <a:extLst>
            <a:ext uri="{FF2B5EF4-FFF2-40B4-BE49-F238E27FC236}">
              <a16:creationId xmlns:a16="http://schemas.microsoft.com/office/drawing/2014/main" id="{1563FBAE-E3D6-478E-A902-1EB2C15006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4" name="Imagen 12623" descr="http://www.icbf.gov.co/images/pobtrans.gif">
          <a:extLst>
            <a:ext uri="{FF2B5EF4-FFF2-40B4-BE49-F238E27FC236}">
              <a16:creationId xmlns:a16="http://schemas.microsoft.com/office/drawing/2014/main" id="{11E07688-18FD-47AF-A199-9C8653B61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5" name="Imagen 12635" descr="http://www.icbf.gov.co/images/pobtrans.gif">
          <a:extLst>
            <a:ext uri="{FF2B5EF4-FFF2-40B4-BE49-F238E27FC236}">
              <a16:creationId xmlns:a16="http://schemas.microsoft.com/office/drawing/2014/main" id="{843B5D07-FFFE-4B95-AB6C-BCE63CD0E7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6" name="Imagen 12645" descr="http://www.icbf.gov.co/images/pobtrans.gif">
          <a:extLst>
            <a:ext uri="{FF2B5EF4-FFF2-40B4-BE49-F238E27FC236}">
              <a16:creationId xmlns:a16="http://schemas.microsoft.com/office/drawing/2014/main" id="{1D8815C4-3EC8-4DC8-9884-13DADFC5F5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7" name="Imagen 12651" descr="http://www.icbf.gov.co/images/pobtrans.gif">
          <a:extLst>
            <a:ext uri="{FF2B5EF4-FFF2-40B4-BE49-F238E27FC236}">
              <a16:creationId xmlns:a16="http://schemas.microsoft.com/office/drawing/2014/main" id="{C12785D6-255F-42E7-9B55-8E5DF4849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8" name="Imagen 13130" descr="http://www.icbf.gov.co/images/pobtrans.gif">
          <a:extLst>
            <a:ext uri="{FF2B5EF4-FFF2-40B4-BE49-F238E27FC236}">
              <a16:creationId xmlns:a16="http://schemas.microsoft.com/office/drawing/2014/main" id="{B65FDA53-B5D2-4C8A-AAAE-7F95870AE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59" name="Imagen 13576" descr="http://www.icbf.gov.co/images/pobtrans.gif">
          <a:extLst>
            <a:ext uri="{FF2B5EF4-FFF2-40B4-BE49-F238E27FC236}">
              <a16:creationId xmlns:a16="http://schemas.microsoft.com/office/drawing/2014/main" id="{DF9FCF9B-056D-47D5-893C-46DA4152FC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0" name="Imagen 13599" descr="http://www.icbf.gov.co/images/pobtrans.gif">
          <a:extLst>
            <a:ext uri="{FF2B5EF4-FFF2-40B4-BE49-F238E27FC236}">
              <a16:creationId xmlns:a16="http://schemas.microsoft.com/office/drawing/2014/main" id="{B335A02D-A5B7-4A76-A838-581CDAC60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1" name="Imagen 13600" descr="http://www.icbf.gov.co/images/pobtrans.gif">
          <a:extLst>
            <a:ext uri="{FF2B5EF4-FFF2-40B4-BE49-F238E27FC236}">
              <a16:creationId xmlns:a16="http://schemas.microsoft.com/office/drawing/2014/main" id="{1C9F09CB-1B59-4E25-BBF6-170E072540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2" name="Imagen 13603" descr="http://www.icbf.gov.co/images/pobtrans.gif">
          <a:extLst>
            <a:ext uri="{FF2B5EF4-FFF2-40B4-BE49-F238E27FC236}">
              <a16:creationId xmlns:a16="http://schemas.microsoft.com/office/drawing/2014/main" id="{9C272001-7FD8-4637-A6E1-A4EFF777E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3" name="Imagen 13611" descr="http://www.icbf.gov.co/images/pobtrans.gif">
          <a:extLst>
            <a:ext uri="{FF2B5EF4-FFF2-40B4-BE49-F238E27FC236}">
              <a16:creationId xmlns:a16="http://schemas.microsoft.com/office/drawing/2014/main" id="{68FB7DF3-4C65-4943-BD7B-F853FEC6C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4" name="Imagen 13903" descr="http://www.icbf.gov.co/images/pobtrans.gif">
          <a:extLst>
            <a:ext uri="{FF2B5EF4-FFF2-40B4-BE49-F238E27FC236}">
              <a16:creationId xmlns:a16="http://schemas.microsoft.com/office/drawing/2014/main" id="{B3C96830-FE32-4AE4-8508-8C479F1812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5" name="Imagen 13983" descr="http://www.icbf.gov.co/images/pobtrans.gif">
          <a:extLst>
            <a:ext uri="{FF2B5EF4-FFF2-40B4-BE49-F238E27FC236}">
              <a16:creationId xmlns:a16="http://schemas.microsoft.com/office/drawing/2014/main" id="{95E3556B-ADC1-4036-9656-E601259EA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6" name="Imagen 14387" descr="http://www.icbf.gov.co/images/pobtrans.gif">
          <a:extLst>
            <a:ext uri="{FF2B5EF4-FFF2-40B4-BE49-F238E27FC236}">
              <a16:creationId xmlns:a16="http://schemas.microsoft.com/office/drawing/2014/main" id="{3F1E23BD-58AE-43E1-8938-F76F8C8A8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7" name="Imagen 14460" descr="http://www.icbf.gov.co/images/pobtrans.gif">
          <a:extLst>
            <a:ext uri="{FF2B5EF4-FFF2-40B4-BE49-F238E27FC236}">
              <a16:creationId xmlns:a16="http://schemas.microsoft.com/office/drawing/2014/main" id="{2645F3E8-6193-4B5D-9AEE-2206BB841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8" name="Imagen 14689" descr="http://www.icbf.gov.co/images/pobtrans.gif">
          <a:extLst>
            <a:ext uri="{FF2B5EF4-FFF2-40B4-BE49-F238E27FC236}">
              <a16:creationId xmlns:a16="http://schemas.microsoft.com/office/drawing/2014/main" id="{35D7FA60-E278-4BC4-803C-91AA21BC2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69" name="Imagen 14884" descr="http://www.icbf.gov.co/images/pobtrans.gif">
          <a:extLst>
            <a:ext uri="{FF2B5EF4-FFF2-40B4-BE49-F238E27FC236}">
              <a16:creationId xmlns:a16="http://schemas.microsoft.com/office/drawing/2014/main" id="{3B15D2E7-B78E-4FD7-BB9A-6696D98FE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0" name="Imagen 15080" descr="http://www.icbf.gov.co/images/pobtrans.gif">
          <a:extLst>
            <a:ext uri="{FF2B5EF4-FFF2-40B4-BE49-F238E27FC236}">
              <a16:creationId xmlns:a16="http://schemas.microsoft.com/office/drawing/2014/main" id="{3CEA5661-7F62-4C80-99BC-63BEF1A403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1" name="Imagen 15397" descr="http://www.icbf.gov.co/images/pobtrans.gif">
          <a:extLst>
            <a:ext uri="{FF2B5EF4-FFF2-40B4-BE49-F238E27FC236}">
              <a16:creationId xmlns:a16="http://schemas.microsoft.com/office/drawing/2014/main" id="{26E7643E-99CC-4EB1-9E47-58CB0536B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2" name="Imagen 15538" descr="http://www.icbf.gov.co/images/pobtrans.gif">
          <a:extLst>
            <a:ext uri="{FF2B5EF4-FFF2-40B4-BE49-F238E27FC236}">
              <a16:creationId xmlns:a16="http://schemas.microsoft.com/office/drawing/2014/main" id="{6EB51091-4780-4CAB-89C5-9D23F9789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3" name="Imagen 15814" descr="http://www.icbf.gov.co/images/pobtrans.gif">
          <a:extLst>
            <a:ext uri="{FF2B5EF4-FFF2-40B4-BE49-F238E27FC236}">
              <a16:creationId xmlns:a16="http://schemas.microsoft.com/office/drawing/2014/main" id="{0B0AFEB3-890D-4EE4-B016-0261DD62E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4" name="Imagen 15817" descr="http://www.icbf.gov.co/images/pobtrans.gif">
          <a:extLst>
            <a:ext uri="{FF2B5EF4-FFF2-40B4-BE49-F238E27FC236}">
              <a16:creationId xmlns:a16="http://schemas.microsoft.com/office/drawing/2014/main" id="{4DCF0960-A1EC-4428-8685-28EF21BBD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5" name="Imagen 16193" descr="http://www.icbf.gov.co/images/pobtrans.gif">
          <a:extLst>
            <a:ext uri="{FF2B5EF4-FFF2-40B4-BE49-F238E27FC236}">
              <a16:creationId xmlns:a16="http://schemas.microsoft.com/office/drawing/2014/main" id="{D192FF0B-F94B-4DE8-A021-9ACE1E55E7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6" name="Imagen 16273" descr="http://www.icbf.gov.co/images/pobtrans.gif">
          <a:extLst>
            <a:ext uri="{FF2B5EF4-FFF2-40B4-BE49-F238E27FC236}">
              <a16:creationId xmlns:a16="http://schemas.microsoft.com/office/drawing/2014/main" id="{0B850FA1-8AD4-465D-B2E9-51B5E16AF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7" name="Imagen 16503" descr="http://www.icbf.gov.co/images/pobtrans.gif">
          <a:extLst>
            <a:ext uri="{FF2B5EF4-FFF2-40B4-BE49-F238E27FC236}">
              <a16:creationId xmlns:a16="http://schemas.microsoft.com/office/drawing/2014/main" id="{AFA963DE-DD16-46BC-8C0C-64EEEA9CC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8" name="Imagen 16724" descr="http://www.icbf.gov.co/images/pobtrans.gif">
          <a:extLst>
            <a:ext uri="{FF2B5EF4-FFF2-40B4-BE49-F238E27FC236}">
              <a16:creationId xmlns:a16="http://schemas.microsoft.com/office/drawing/2014/main" id="{69439C40-69B8-4E4D-A6D9-275569F42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79" name="Imagen 17478" descr="http://www.icbf.gov.co/images/pobtrans.gif">
          <a:extLst>
            <a:ext uri="{FF2B5EF4-FFF2-40B4-BE49-F238E27FC236}">
              <a16:creationId xmlns:a16="http://schemas.microsoft.com/office/drawing/2014/main" id="{9B862D96-B755-4605-83B3-76178E14D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0" name="Imagen 17640" descr="http://www.icbf.gov.co/images/pobtrans.gif">
          <a:extLst>
            <a:ext uri="{FF2B5EF4-FFF2-40B4-BE49-F238E27FC236}">
              <a16:creationId xmlns:a16="http://schemas.microsoft.com/office/drawing/2014/main" id="{ECB42FF1-3FF0-4EE2-B26B-A962E21F8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1" name="Imagen 17642" descr="http://www.icbf.gov.co/images/pobtrans.gif">
          <a:extLst>
            <a:ext uri="{FF2B5EF4-FFF2-40B4-BE49-F238E27FC236}">
              <a16:creationId xmlns:a16="http://schemas.microsoft.com/office/drawing/2014/main" id="{3CBD8304-BDA2-4665-A954-70CE3A95D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2" name="Imagen 19004" descr="http://www.icbf.gov.co/images/pobtrans.gif">
          <a:extLst>
            <a:ext uri="{FF2B5EF4-FFF2-40B4-BE49-F238E27FC236}">
              <a16:creationId xmlns:a16="http://schemas.microsoft.com/office/drawing/2014/main" id="{79551DB9-5C63-41D6-B6D0-8883C5279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3" name="Imagen 19474" descr="http://www.icbf.gov.co/images/pobtrans.gif">
          <a:extLst>
            <a:ext uri="{FF2B5EF4-FFF2-40B4-BE49-F238E27FC236}">
              <a16:creationId xmlns:a16="http://schemas.microsoft.com/office/drawing/2014/main" id="{90E38CE1-B359-488F-B572-A5043D5D6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4" name="Imagen 19708" descr="http://www.icbf.gov.co/images/pobtrans.gif">
          <a:extLst>
            <a:ext uri="{FF2B5EF4-FFF2-40B4-BE49-F238E27FC236}">
              <a16:creationId xmlns:a16="http://schemas.microsoft.com/office/drawing/2014/main" id="{C7E13B25-143B-47E3-87AD-7A6E317AD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5" name="Imagen 19720" descr="http://www.icbf.gov.co/images/pobtrans.gif">
          <a:extLst>
            <a:ext uri="{FF2B5EF4-FFF2-40B4-BE49-F238E27FC236}">
              <a16:creationId xmlns:a16="http://schemas.microsoft.com/office/drawing/2014/main" id="{815E71D7-B472-4527-85F6-5162A3814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6" name="Imagen 19739" descr="http://www.icbf.gov.co/images/pobtrans.gif">
          <a:extLst>
            <a:ext uri="{FF2B5EF4-FFF2-40B4-BE49-F238E27FC236}">
              <a16:creationId xmlns:a16="http://schemas.microsoft.com/office/drawing/2014/main" id="{6E3FCD00-E3C0-445D-B05B-C360D269D6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7" name="Imagen 19765" descr="http://www.icbf.gov.co/images/pobtrans.gif">
          <a:extLst>
            <a:ext uri="{FF2B5EF4-FFF2-40B4-BE49-F238E27FC236}">
              <a16:creationId xmlns:a16="http://schemas.microsoft.com/office/drawing/2014/main" id="{727DF4E1-8D99-46FE-844D-9679B59E3E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8" name="Imagen 19774" descr="http://www.icbf.gov.co/images/pobtrans.gif">
          <a:extLst>
            <a:ext uri="{FF2B5EF4-FFF2-40B4-BE49-F238E27FC236}">
              <a16:creationId xmlns:a16="http://schemas.microsoft.com/office/drawing/2014/main" id="{CC653CA8-C4CF-4750-80E0-A2F105595C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89" name="Imagen 20425" descr="http://www.icbf.gov.co/images/pobtrans.gif">
          <a:extLst>
            <a:ext uri="{FF2B5EF4-FFF2-40B4-BE49-F238E27FC236}">
              <a16:creationId xmlns:a16="http://schemas.microsoft.com/office/drawing/2014/main" id="{E82D31DF-3B97-4092-ADC2-3D3E4E760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0" name="Imagen 20722" descr="http://www.icbf.gov.co/images/pobtrans.gif">
          <a:extLst>
            <a:ext uri="{FF2B5EF4-FFF2-40B4-BE49-F238E27FC236}">
              <a16:creationId xmlns:a16="http://schemas.microsoft.com/office/drawing/2014/main" id="{519B9263-8CCD-43C7-B05A-9F2F33C804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1" name="Imagen 20732" descr="http://www.icbf.gov.co/images/pobtrans.gif">
          <a:extLst>
            <a:ext uri="{FF2B5EF4-FFF2-40B4-BE49-F238E27FC236}">
              <a16:creationId xmlns:a16="http://schemas.microsoft.com/office/drawing/2014/main" id="{5F8D3F5B-017C-4663-AF38-B9DF7A213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2" name="Imagen 21759" descr="http://www.icbf.gov.co/images/pobtrans.gif">
          <a:extLst>
            <a:ext uri="{FF2B5EF4-FFF2-40B4-BE49-F238E27FC236}">
              <a16:creationId xmlns:a16="http://schemas.microsoft.com/office/drawing/2014/main" id="{C70CFF94-79FD-40DA-A54A-4DFABF9819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3" name="Imagen 21761" descr="http://www.icbf.gov.co/images/pobtrans.gif">
          <a:extLst>
            <a:ext uri="{FF2B5EF4-FFF2-40B4-BE49-F238E27FC236}">
              <a16:creationId xmlns:a16="http://schemas.microsoft.com/office/drawing/2014/main" id="{D6351C09-E224-4BBE-8815-102624E1A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4" name="Imagen 22260" descr="http://www.icbf.gov.co/images/pobtrans.gif">
          <a:extLst>
            <a:ext uri="{FF2B5EF4-FFF2-40B4-BE49-F238E27FC236}">
              <a16:creationId xmlns:a16="http://schemas.microsoft.com/office/drawing/2014/main" id="{9778C9DF-541C-486D-9EDF-EB0561C96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5" name="Imagen 22263" descr="http://www.icbf.gov.co/images/pobtrans.gif">
          <a:extLst>
            <a:ext uri="{FF2B5EF4-FFF2-40B4-BE49-F238E27FC236}">
              <a16:creationId xmlns:a16="http://schemas.microsoft.com/office/drawing/2014/main" id="{BAE22636-E70D-4E67-9CFA-A75869E5FE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6" name="Imagen 22421" descr="http://www.icbf.gov.co/images/pobtrans.gif">
          <a:extLst>
            <a:ext uri="{FF2B5EF4-FFF2-40B4-BE49-F238E27FC236}">
              <a16:creationId xmlns:a16="http://schemas.microsoft.com/office/drawing/2014/main" id="{2ACE56C8-3CD1-4EC3-94B7-2E9AE3E2F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7" name="Imagen 22513" descr="http://www.icbf.gov.co/images/pobtrans.gif">
          <a:extLst>
            <a:ext uri="{FF2B5EF4-FFF2-40B4-BE49-F238E27FC236}">
              <a16:creationId xmlns:a16="http://schemas.microsoft.com/office/drawing/2014/main" id="{E45694A7-27EA-4E70-8B66-AA2CEB98F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8" name="Imagen 22526" descr="http://www.icbf.gov.co/images/pobtrans.gif">
          <a:extLst>
            <a:ext uri="{FF2B5EF4-FFF2-40B4-BE49-F238E27FC236}">
              <a16:creationId xmlns:a16="http://schemas.microsoft.com/office/drawing/2014/main" id="{2EF377B0-A668-4AF4-8C38-E0EA129859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99" name="Imagen 22532" descr="http://www.icbf.gov.co/images/pobtrans.gif">
          <a:extLst>
            <a:ext uri="{FF2B5EF4-FFF2-40B4-BE49-F238E27FC236}">
              <a16:creationId xmlns:a16="http://schemas.microsoft.com/office/drawing/2014/main" id="{B37CFBFE-8A38-4A2A-992C-4A359D029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0" name="Imagen 22541" descr="http://www.icbf.gov.co/images/pobtrans.gif">
          <a:extLst>
            <a:ext uri="{FF2B5EF4-FFF2-40B4-BE49-F238E27FC236}">
              <a16:creationId xmlns:a16="http://schemas.microsoft.com/office/drawing/2014/main" id="{3DFE7625-51B7-4EE7-9E19-E93D1FD3C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1" name="Imagen 22616" descr="http://www.icbf.gov.co/images/pobtrans.gif">
          <a:extLst>
            <a:ext uri="{FF2B5EF4-FFF2-40B4-BE49-F238E27FC236}">
              <a16:creationId xmlns:a16="http://schemas.microsoft.com/office/drawing/2014/main" id="{DB443EA7-FA8F-49A2-8783-CDDFC0EF6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2" name="Imagen 24926" descr="http://www.icbf.gov.co/images/pobtrans.gif">
          <a:extLst>
            <a:ext uri="{FF2B5EF4-FFF2-40B4-BE49-F238E27FC236}">
              <a16:creationId xmlns:a16="http://schemas.microsoft.com/office/drawing/2014/main" id="{26434755-EAE9-47D9-9FEE-C9D6805AE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3" name="Imagen 25180" descr="http://www.icbf.gov.co/images/pobtrans.gif">
          <a:extLst>
            <a:ext uri="{FF2B5EF4-FFF2-40B4-BE49-F238E27FC236}">
              <a16:creationId xmlns:a16="http://schemas.microsoft.com/office/drawing/2014/main" id="{2D4D41EC-64A9-4D47-A601-8CA3D17358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4" name="Imagen 26352" descr="http://www.icbf.gov.co/images/pobtrans.gif">
          <a:extLst>
            <a:ext uri="{FF2B5EF4-FFF2-40B4-BE49-F238E27FC236}">
              <a16:creationId xmlns:a16="http://schemas.microsoft.com/office/drawing/2014/main" id="{914D8319-50A6-4233-9BF7-73F8D58D9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5" name="Imagen 26386" descr="http://www.icbf.gov.co/images/pobtrans.gif">
          <a:extLst>
            <a:ext uri="{FF2B5EF4-FFF2-40B4-BE49-F238E27FC236}">
              <a16:creationId xmlns:a16="http://schemas.microsoft.com/office/drawing/2014/main" id="{4D8F389E-37ED-4122-BB26-304D50FF8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6" name="Imagen 26401" descr="http://www.icbf.gov.co/images/pobtrans.gif">
          <a:extLst>
            <a:ext uri="{FF2B5EF4-FFF2-40B4-BE49-F238E27FC236}">
              <a16:creationId xmlns:a16="http://schemas.microsoft.com/office/drawing/2014/main" id="{691A9765-DA48-4B0D-9E5E-8C8BAC0090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7" name="Imagen 26411" descr="http://www.icbf.gov.co/images/pobtrans.gif">
          <a:extLst>
            <a:ext uri="{FF2B5EF4-FFF2-40B4-BE49-F238E27FC236}">
              <a16:creationId xmlns:a16="http://schemas.microsoft.com/office/drawing/2014/main" id="{BD503314-F577-432D-A2ED-A4C244697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8" name="Imagen 26420" descr="http://www.icbf.gov.co/images/pobtrans.gif">
          <a:extLst>
            <a:ext uri="{FF2B5EF4-FFF2-40B4-BE49-F238E27FC236}">
              <a16:creationId xmlns:a16="http://schemas.microsoft.com/office/drawing/2014/main" id="{D22D7496-2543-4E4E-AB6B-A3B653C986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09" name="Imagen 26433" descr="http://www.icbf.gov.co/images/pobtrans.gif">
          <a:extLst>
            <a:ext uri="{FF2B5EF4-FFF2-40B4-BE49-F238E27FC236}">
              <a16:creationId xmlns:a16="http://schemas.microsoft.com/office/drawing/2014/main" id="{31050F5E-C85E-429D-AD9A-EBB88E7B0A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0" name="Imagen 26468" descr="http://www.icbf.gov.co/images/pobtrans.gif">
          <a:extLst>
            <a:ext uri="{FF2B5EF4-FFF2-40B4-BE49-F238E27FC236}">
              <a16:creationId xmlns:a16="http://schemas.microsoft.com/office/drawing/2014/main" id="{D0353BB8-D295-4E2E-8A65-F896B30079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1" name="Imagen 26473" descr="http://www.icbf.gov.co/images/pobtrans.gif">
          <a:extLst>
            <a:ext uri="{FF2B5EF4-FFF2-40B4-BE49-F238E27FC236}">
              <a16:creationId xmlns:a16="http://schemas.microsoft.com/office/drawing/2014/main" id="{7071F07E-4C06-4567-B460-421231E91A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2" name="Imagen 26476" descr="http://www.icbf.gov.co/images/pobtrans.gif">
          <a:extLst>
            <a:ext uri="{FF2B5EF4-FFF2-40B4-BE49-F238E27FC236}">
              <a16:creationId xmlns:a16="http://schemas.microsoft.com/office/drawing/2014/main" id="{1296C5CE-D3AA-464B-A6B9-0C3D393F3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3" name="Imagen 26583" descr="http://www.icbf.gov.co/images/pobtrans.gif">
          <a:extLst>
            <a:ext uri="{FF2B5EF4-FFF2-40B4-BE49-F238E27FC236}">
              <a16:creationId xmlns:a16="http://schemas.microsoft.com/office/drawing/2014/main" id="{C405CC11-4DA7-4175-9A33-8C1BFDD5C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4" name="Imagen 26594" descr="http://www.icbf.gov.co/images/pobtrans.gif">
          <a:extLst>
            <a:ext uri="{FF2B5EF4-FFF2-40B4-BE49-F238E27FC236}">
              <a16:creationId xmlns:a16="http://schemas.microsoft.com/office/drawing/2014/main" id="{CC6EAB2F-700E-4348-9419-3273925506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5" name="Imagen 26605" descr="http://www.icbf.gov.co/images/pobtrans.gif">
          <a:extLst>
            <a:ext uri="{FF2B5EF4-FFF2-40B4-BE49-F238E27FC236}">
              <a16:creationId xmlns:a16="http://schemas.microsoft.com/office/drawing/2014/main" id="{B0ED6A4D-DB3C-4C94-9CBD-094924B43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6" name="Imagen 26617" descr="http://www.icbf.gov.co/images/pobtrans.gif">
          <a:extLst>
            <a:ext uri="{FF2B5EF4-FFF2-40B4-BE49-F238E27FC236}">
              <a16:creationId xmlns:a16="http://schemas.microsoft.com/office/drawing/2014/main" id="{2BE79ABE-B195-4889-8F02-D68B4834E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7" name="Imagen 26634" descr="http://www.icbf.gov.co/images/pobtrans.gif">
          <a:extLst>
            <a:ext uri="{FF2B5EF4-FFF2-40B4-BE49-F238E27FC236}">
              <a16:creationId xmlns:a16="http://schemas.microsoft.com/office/drawing/2014/main" id="{934BA5BC-C7D8-4806-A5EF-6581BCB04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8" name="Imagen 26666" descr="http://www.icbf.gov.co/images/pobtrans.gif">
          <a:extLst>
            <a:ext uri="{FF2B5EF4-FFF2-40B4-BE49-F238E27FC236}">
              <a16:creationId xmlns:a16="http://schemas.microsoft.com/office/drawing/2014/main" id="{4286C750-155B-4BF8-B17D-B9B57B6C3F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19" name="Imagen 26687" descr="http://www.icbf.gov.co/images/pobtrans.gif">
          <a:extLst>
            <a:ext uri="{FF2B5EF4-FFF2-40B4-BE49-F238E27FC236}">
              <a16:creationId xmlns:a16="http://schemas.microsoft.com/office/drawing/2014/main" id="{DA49F250-E08A-4CDA-A647-5A371D704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0" name="Imagen 26713" descr="http://www.icbf.gov.co/images/pobtrans.gif">
          <a:extLst>
            <a:ext uri="{FF2B5EF4-FFF2-40B4-BE49-F238E27FC236}">
              <a16:creationId xmlns:a16="http://schemas.microsoft.com/office/drawing/2014/main" id="{DE684198-33AE-4AD1-9003-AF88C8BDF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1" name="Imagen 26726" descr="http://www.icbf.gov.co/images/pobtrans.gif">
          <a:extLst>
            <a:ext uri="{FF2B5EF4-FFF2-40B4-BE49-F238E27FC236}">
              <a16:creationId xmlns:a16="http://schemas.microsoft.com/office/drawing/2014/main" id="{0CDDDD80-AE2E-444C-840C-A97CFFA7B4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2" name="Imagen 27432" descr="http://www.icbf.gov.co/images/pobtrans.gif">
          <a:extLst>
            <a:ext uri="{FF2B5EF4-FFF2-40B4-BE49-F238E27FC236}">
              <a16:creationId xmlns:a16="http://schemas.microsoft.com/office/drawing/2014/main" id="{1C2A14E2-510B-43A4-914B-1714424E51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3" name="Imagen 29931" descr="http://www.icbf.gov.co/images/pobtrans.gif">
          <a:extLst>
            <a:ext uri="{FF2B5EF4-FFF2-40B4-BE49-F238E27FC236}">
              <a16:creationId xmlns:a16="http://schemas.microsoft.com/office/drawing/2014/main" id="{6519DD4B-2722-4316-B632-0D848AA4B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4" name="Imagen 29941" descr="http://www.icbf.gov.co/images/pobtrans.gif">
          <a:extLst>
            <a:ext uri="{FF2B5EF4-FFF2-40B4-BE49-F238E27FC236}">
              <a16:creationId xmlns:a16="http://schemas.microsoft.com/office/drawing/2014/main" id="{FA9FEAC9-C5B2-4CCE-BE06-7C721F602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5" name="Imagen 29990" descr="http://www.icbf.gov.co/images/pobtrans.gif">
          <a:extLst>
            <a:ext uri="{FF2B5EF4-FFF2-40B4-BE49-F238E27FC236}">
              <a16:creationId xmlns:a16="http://schemas.microsoft.com/office/drawing/2014/main" id="{1DFFBEE4-EB62-464C-862E-19853BA24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6" name="Imagen 30000" descr="http://www.icbf.gov.co/images/pobtrans.gif">
          <a:extLst>
            <a:ext uri="{FF2B5EF4-FFF2-40B4-BE49-F238E27FC236}">
              <a16:creationId xmlns:a16="http://schemas.microsoft.com/office/drawing/2014/main" id="{52601B67-63CE-4D76-B549-C237218335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7" name="Imagen 30062" descr="http://www.icbf.gov.co/images/pobtrans.gif">
          <a:extLst>
            <a:ext uri="{FF2B5EF4-FFF2-40B4-BE49-F238E27FC236}">
              <a16:creationId xmlns:a16="http://schemas.microsoft.com/office/drawing/2014/main" id="{8FB420F1-266C-437C-9B62-0717113B2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8" name="Imagen 30457" descr="http://www.icbf.gov.co/images/pobtrans.gif">
          <a:extLst>
            <a:ext uri="{FF2B5EF4-FFF2-40B4-BE49-F238E27FC236}">
              <a16:creationId xmlns:a16="http://schemas.microsoft.com/office/drawing/2014/main" id="{D0301EB2-877E-4B95-8ABF-6B697FA08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29" name="Imagen 30467" descr="http://www.icbf.gov.co/images/pobtrans.gif">
          <a:extLst>
            <a:ext uri="{FF2B5EF4-FFF2-40B4-BE49-F238E27FC236}">
              <a16:creationId xmlns:a16="http://schemas.microsoft.com/office/drawing/2014/main" id="{A421D81F-FD42-4711-A90D-A38AF6487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0" name="Imagen 30991" descr="http://www.icbf.gov.co/images/pobtrans.gif">
          <a:extLst>
            <a:ext uri="{FF2B5EF4-FFF2-40B4-BE49-F238E27FC236}">
              <a16:creationId xmlns:a16="http://schemas.microsoft.com/office/drawing/2014/main" id="{11E54AC2-1CC7-4A1C-8A48-521396C27D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1" name="Imagen 31612" descr="http://www.icbf.gov.co/images/pobtrans.gif">
          <a:extLst>
            <a:ext uri="{FF2B5EF4-FFF2-40B4-BE49-F238E27FC236}">
              <a16:creationId xmlns:a16="http://schemas.microsoft.com/office/drawing/2014/main" id="{6E5F6387-AFC3-49C6-AC87-9F7CD1DFB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2" name="Imagen 31624" descr="http://www.icbf.gov.co/images/pobtrans.gif">
          <a:extLst>
            <a:ext uri="{FF2B5EF4-FFF2-40B4-BE49-F238E27FC236}">
              <a16:creationId xmlns:a16="http://schemas.microsoft.com/office/drawing/2014/main" id="{67CA6ADF-FB7F-4112-B683-8D28B1EE77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3" name="Imagen 32047" descr="http://www.icbf.gov.co/images/pobtrans.gif">
          <a:extLst>
            <a:ext uri="{FF2B5EF4-FFF2-40B4-BE49-F238E27FC236}">
              <a16:creationId xmlns:a16="http://schemas.microsoft.com/office/drawing/2014/main" id="{99CC8C76-C8DC-4D37-BB07-62031BBAB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4" name="Imagen 32272" descr="http://www.icbf.gov.co/images/pobtrans.gif">
          <a:extLst>
            <a:ext uri="{FF2B5EF4-FFF2-40B4-BE49-F238E27FC236}">
              <a16:creationId xmlns:a16="http://schemas.microsoft.com/office/drawing/2014/main" id="{66397960-DFCC-4348-9154-E65EB9C4D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5" name="Imagen 32612" descr="http://www.icbf.gov.co/images/pobtrans.gif">
          <a:extLst>
            <a:ext uri="{FF2B5EF4-FFF2-40B4-BE49-F238E27FC236}">
              <a16:creationId xmlns:a16="http://schemas.microsoft.com/office/drawing/2014/main" id="{95D27052-BFE7-4C11-B27D-2FAF75967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6" name="Imagen 32881" descr="http://www.icbf.gov.co/images/pobtrans.gif">
          <a:extLst>
            <a:ext uri="{FF2B5EF4-FFF2-40B4-BE49-F238E27FC236}">
              <a16:creationId xmlns:a16="http://schemas.microsoft.com/office/drawing/2014/main" id="{A90EF5AA-0FAB-4499-A887-4F3056FF45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7" name="Imagen 34363" descr="http://www.icbf.gov.co/images/pobtrans.gif">
          <a:extLst>
            <a:ext uri="{FF2B5EF4-FFF2-40B4-BE49-F238E27FC236}">
              <a16:creationId xmlns:a16="http://schemas.microsoft.com/office/drawing/2014/main" id="{862EB952-766B-4C3E-B5C3-D78B45F7E6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8" name="Imagen 34367" descr="http://www.icbf.gov.co/images/pobtrans.gif">
          <a:extLst>
            <a:ext uri="{FF2B5EF4-FFF2-40B4-BE49-F238E27FC236}">
              <a16:creationId xmlns:a16="http://schemas.microsoft.com/office/drawing/2014/main" id="{3041B575-86BB-45B5-A90A-BA2C4D63B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39" name="Imagen 34608" descr="http://www.icbf.gov.co/images/pobtrans.gif">
          <a:extLst>
            <a:ext uri="{FF2B5EF4-FFF2-40B4-BE49-F238E27FC236}">
              <a16:creationId xmlns:a16="http://schemas.microsoft.com/office/drawing/2014/main" id="{B5F44369-E377-473F-B836-2CF4896A78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40" name="Imagen 35048" descr="http://www.icbf.gov.co/images/pobtrans.gif">
          <a:extLst>
            <a:ext uri="{FF2B5EF4-FFF2-40B4-BE49-F238E27FC236}">
              <a16:creationId xmlns:a16="http://schemas.microsoft.com/office/drawing/2014/main" id="{6F717BAB-9D40-4560-B2F6-7D7AA1173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41" name="Imagen 35978" descr="http://www.icbf.gov.co/images/pobtrans.gif">
          <a:extLst>
            <a:ext uri="{FF2B5EF4-FFF2-40B4-BE49-F238E27FC236}">
              <a16:creationId xmlns:a16="http://schemas.microsoft.com/office/drawing/2014/main" id="{A925A184-9ACF-45CF-A02C-FB78240DB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42" name="Imagen 36001" descr="http://www.icbf.gov.co/images/pobtrans.gif">
          <a:extLst>
            <a:ext uri="{FF2B5EF4-FFF2-40B4-BE49-F238E27FC236}">
              <a16:creationId xmlns:a16="http://schemas.microsoft.com/office/drawing/2014/main" id="{9642A184-7577-454A-A135-4FDD9EB909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43" name="Imagen 36006" descr="http://www.icbf.gov.co/images/pobtrans.gif">
          <a:extLst>
            <a:ext uri="{FF2B5EF4-FFF2-40B4-BE49-F238E27FC236}">
              <a16:creationId xmlns:a16="http://schemas.microsoft.com/office/drawing/2014/main" id="{CC61F2FF-09A5-4E61-9DBF-0A873D866F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44" name="Imagen 36010" descr="http://www.icbf.gov.co/images/pobtrans.gif">
          <a:extLst>
            <a:ext uri="{FF2B5EF4-FFF2-40B4-BE49-F238E27FC236}">
              <a16:creationId xmlns:a16="http://schemas.microsoft.com/office/drawing/2014/main" id="{ED409204-AD98-4433-9D29-0D2337F7A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45" name="Imagen 36018" descr="http://www.icbf.gov.co/images/pobtrans.gif">
          <a:extLst>
            <a:ext uri="{FF2B5EF4-FFF2-40B4-BE49-F238E27FC236}">
              <a16:creationId xmlns:a16="http://schemas.microsoft.com/office/drawing/2014/main" id="{E49A6940-8487-42CC-9DB8-6C91D2C5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83</xdr:row>
      <xdr:rowOff>0</xdr:rowOff>
    </xdr:from>
    <xdr:to>
      <xdr:col>3</xdr:col>
      <xdr:colOff>9525</xdr:colOff>
      <xdr:row>83</xdr:row>
      <xdr:rowOff>114300</xdr:rowOff>
    </xdr:to>
    <xdr:pic>
      <xdr:nvPicPr>
        <xdr:cNvPr id="146" name="Imagen 36027" descr="http://www.icbf.gov.co/images/pobtrans.gif">
          <a:extLst>
            <a:ext uri="{FF2B5EF4-FFF2-40B4-BE49-F238E27FC236}">
              <a16:creationId xmlns:a16="http://schemas.microsoft.com/office/drawing/2014/main" id="{9BECF67B-9DE1-428B-B6C0-CAF1FA1474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7553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0</xdr:colOff>
      <xdr:row>83</xdr:row>
      <xdr:rowOff>0</xdr:rowOff>
    </xdr:from>
    <xdr:ext cx="9525" cy="114300"/>
    <xdr:pic>
      <xdr:nvPicPr>
        <xdr:cNvPr id="147" name="Imagen 146" descr="http://www.icbf.gov.co/images/pobtrans.gif">
          <a:extLst>
            <a:ext uri="{FF2B5EF4-FFF2-40B4-BE49-F238E27FC236}">
              <a16:creationId xmlns:a16="http://schemas.microsoft.com/office/drawing/2014/main" id="{32469C78-A928-4443-B55A-1A627D9CEA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48" name="Imagen 147" descr="http://www.icbf.gov.co/images/pobtrans.gif">
          <a:extLst>
            <a:ext uri="{FF2B5EF4-FFF2-40B4-BE49-F238E27FC236}">
              <a16:creationId xmlns:a16="http://schemas.microsoft.com/office/drawing/2014/main" id="{1C83E968-15FC-4D2B-8A86-A711C1ACB6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49" name="Imagen 148" descr="http://www.icbf.gov.co/images/pobtrans.gif">
          <a:extLst>
            <a:ext uri="{FF2B5EF4-FFF2-40B4-BE49-F238E27FC236}">
              <a16:creationId xmlns:a16="http://schemas.microsoft.com/office/drawing/2014/main" id="{A05D8780-E8C3-4B04-9B4B-C70C758E50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50" name="Imagen 149" descr="http://www.icbf.gov.co/images/pobtrans.gif">
          <a:extLst>
            <a:ext uri="{FF2B5EF4-FFF2-40B4-BE49-F238E27FC236}">
              <a16:creationId xmlns:a16="http://schemas.microsoft.com/office/drawing/2014/main" id="{09372DA2-6E53-44A2-80E5-19EE96BE7E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51" name="Imagen 150" descr="http://www.icbf.gov.co/images/pobtrans.gif">
          <a:extLst>
            <a:ext uri="{FF2B5EF4-FFF2-40B4-BE49-F238E27FC236}">
              <a16:creationId xmlns:a16="http://schemas.microsoft.com/office/drawing/2014/main" id="{61250583-AA4F-42F3-AAB1-E30EA14181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52" name="Imagen 151" descr="http://www.icbf.gov.co/images/pobtrans.gif">
          <a:extLst>
            <a:ext uri="{FF2B5EF4-FFF2-40B4-BE49-F238E27FC236}">
              <a16:creationId xmlns:a16="http://schemas.microsoft.com/office/drawing/2014/main" id="{6223C263-928A-4141-BCC4-BB412C4C92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53" name="Imagen 152" descr="http://www.icbf.gov.co/images/pobtrans.gif">
          <a:extLst>
            <a:ext uri="{FF2B5EF4-FFF2-40B4-BE49-F238E27FC236}">
              <a16:creationId xmlns:a16="http://schemas.microsoft.com/office/drawing/2014/main" id="{02E81585-2446-41C7-8107-821513EB39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54" name="Imagen 153" descr="http://www.icbf.gov.co/images/pobtrans.gif">
          <a:extLst>
            <a:ext uri="{FF2B5EF4-FFF2-40B4-BE49-F238E27FC236}">
              <a16:creationId xmlns:a16="http://schemas.microsoft.com/office/drawing/2014/main" id="{C16CE126-F9A6-4126-8907-0A12F89602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55" name="Imagen 154" descr="http://www.icbf.gov.co/images/pobtrans.gif">
          <a:extLst>
            <a:ext uri="{FF2B5EF4-FFF2-40B4-BE49-F238E27FC236}">
              <a16:creationId xmlns:a16="http://schemas.microsoft.com/office/drawing/2014/main" id="{625C8D88-FB94-4C22-8FC7-A4026CFC0B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56" name="Imagen 155" descr="http://www.icbf.gov.co/images/pobtrans.gif">
          <a:extLst>
            <a:ext uri="{FF2B5EF4-FFF2-40B4-BE49-F238E27FC236}">
              <a16:creationId xmlns:a16="http://schemas.microsoft.com/office/drawing/2014/main" id="{46FC02CD-0A5C-4799-BB78-A14C17455C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57" name="Imagen 156" descr="http://www.icbf.gov.co/images/pobtrans.gif">
          <a:extLst>
            <a:ext uri="{FF2B5EF4-FFF2-40B4-BE49-F238E27FC236}">
              <a16:creationId xmlns:a16="http://schemas.microsoft.com/office/drawing/2014/main" id="{F4B94C01-799D-4922-A252-B7459DFF2A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58" name="Imagen 157" descr="http://www.icbf.gov.co/images/pobtrans.gif">
          <a:extLst>
            <a:ext uri="{FF2B5EF4-FFF2-40B4-BE49-F238E27FC236}">
              <a16:creationId xmlns:a16="http://schemas.microsoft.com/office/drawing/2014/main" id="{BE9E310E-E886-42F4-A2E4-5F7A966097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59" name="Imagen 158" descr="http://www.icbf.gov.co/images/pobtrans.gif">
          <a:extLst>
            <a:ext uri="{FF2B5EF4-FFF2-40B4-BE49-F238E27FC236}">
              <a16:creationId xmlns:a16="http://schemas.microsoft.com/office/drawing/2014/main" id="{9A5F9464-EABC-46DD-97A6-89A71DDAB0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60" name="Imagen 159" descr="http://www.icbf.gov.co/images/pobtrans.gif">
          <a:extLst>
            <a:ext uri="{FF2B5EF4-FFF2-40B4-BE49-F238E27FC236}">
              <a16:creationId xmlns:a16="http://schemas.microsoft.com/office/drawing/2014/main" id="{1FBDDD4A-82F4-4232-9630-47DD991895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61" name="Imagen 160" descr="http://www.icbf.gov.co/images/pobtrans.gif">
          <a:extLst>
            <a:ext uri="{FF2B5EF4-FFF2-40B4-BE49-F238E27FC236}">
              <a16:creationId xmlns:a16="http://schemas.microsoft.com/office/drawing/2014/main" id="{E8860A05-6891-4E1A-B095-132963984C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62" name="Imagen 161" descr="http://www.icbf.gov.co/images/pobtrans.gif">
          <a:extLst>
            <a:ext uri="{FF2B5EF4-FFF2-40B4-BE49-F238E27FC236}">
              <a16:creationId xmlns:a16="http://schemas.microsoft.com/office/drawing/2014/main" id="{66E2A993-728F-404C-8BE9-1DEE8E698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63" name="Imagen 162" descr="http://www.icbf.gov.co/images/pobtrans.gif">
          <a:extLst>
            <a:ext uri="{FF2B5EF4-FFF2-40B4-BE49-F238E27FC236}">
              <a16:creationId xmlns:a16="http://schemas.microsoft.com/office/drawing/2014/main" id="{629EC839-BA40-4FB4-AC88-56D48F8022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64" name="Imagen 163" descr="http://www.icbf.gov.co/images/pobtrans.gif">
          <a:extLst>
            <a:ext uri="{FF2B5EF4-FFF2-40B4-BE49-F238E27FC236}">
              <a16:creationId xmlns:a16="http://schemas.microsoft.com/office/drawing/2014/main" id="{6D5E967C-AA2B-4C2D-A2BE-E37FC5F039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65" name="Imagen 164" descr="http://www.icbf.gov.co/images/pobtrans.gif">
          <a:extLst>
            <a:ext uri="{FF2B5EF4-FFF2-40B4-BE49-F238E27FC236}">
              <a16:creationId xmlns:a16="http://schemas.microsoft.com/office/drawing/2014/main" id="{7B70139C-0CA4-4DE3-93A9-B654DA7399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66" name="Imagen 165" descr="http://www.icbf.gov.co/images/pobtrans.gif">
          <a:extLst>
            <a:ext uri="{FF2B5EF4-FFF2-40B4-BE49-F238E27FC236}">
              <a16:creationId xmlns:a16="http://schemas.microsoft.com/office/drawing/2014/main" id="{2E559ED5-DF38-4BD1-8512-D2A1B47EB1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67" name="Imagen 166" descr="http://www.icbf.gov.co/images/pobtrans.gif">
          <a:extLst>
            <a:ext uri="{FF2B5EF4-FFF2-40B4-BE49-F238E27FC236}">
              <a16:creationId xmlns:a16="http://schemas.microsoft.com/office/drawing/2014/main" id="{05923509-F13A-43CB-B706-560DE03D06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68" name="Imagen 167" descr="http://www.icbf.gov.co/images/pobtrans.gif">
          <a:extLst>
            <a:ext uri="{FF2B5EF4-FFF2-40B4-BE49-F238E27FC236}">
              <a16:creationId xmlns:a16="http://schemas.microsoft.com/office/drawing/2014/main" id="{2AD6B8DA-A0B6-47DD-98A8-DE963F9A4E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69" name="Imagen 168" descr="http://www.icbf.gov.co/images/pobtrans.gif">
          <a:extLst>
            <a:ext uri="{FF2B5EF4-FFF2-40B4-BE49-F238E27FC236}">
              <a16:creationId xmlns:a16="http://schemas.microsoft.com/office/drawing/2014/main" id="{85C23B3F-B37D-4EB6-BA60-77FC7211E0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70" name="Imagen 169" descr="http://www.icbf.gov.co/images/pobtrans.gif">
          <a:extLst>
            <a:ext uri="{FF2B5EF4-FFF2-40B4-BE49-F238E27FC236}">
              <a16:creationId xmlns:a16="http://schemas.microsoft.com/office/drawing/2014/main" id="{1C6228D5-FE2B-4A8F-A5DD-100BC33992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71" name="Imagen 170" descr="http://www.icbf.gov.co/images/pobtrans.gif">
          <a:extLst>
            <a:ext uri="{FF2B5EF4-FFF2-40B4-BE49-F238E27FC236}">
              <a16:creationId xmlns:a16="http://schemas.microsoft.com/office/drawing/2014/main" id="{2B931FC4-B292-4931-9F54-6DABA8544A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72" name="Imagen 171" descr="http://www.icbf.gov.co/images/pobtrans.gif">
          <a:extLst>
            <a:ext uri="{FF2B5EF4-FFF2-40B4-BE49-F238E27FC236}">
              <a16:creationId xmlns:a16="http://schemas.microsoft.com/office/drawing/2014/main" id="{6E4EB910-DFC8-49B8-8271-47F77A42B9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73" name="Imagen 172" descr="http://www.icbf.gov.co/images/pobtrans.gif">
          <a:extLst>
            <a:ext uri="{FF2B5EF4-FFF2-40B4-BE49-F238E27FC236}">
              <a16:creationId xmlns:a16="http://schemas.microsoft.com/office/drawing/2014/main" id="{F4B12022-3ADE-4A42-94A2-5EA890758E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74" name="Imagen 173" descr="http://www.icbf.gov.co/images/pobtrans.gif">
          <a:extLst>
            <a:ext uri="{FF2B5EF4-FFF2-40B4-BE49-F238E27FC236}">
              <a16:creationId xmlns:a16="http://schemas.microsoft.com/office/drawing/2014/main" id="{6EFD41C0-8DEB-4715-A5D3-478C538DCA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75" name="Imagen 174" descr="http://www.icbf.gov.co/images/pobtrans.gif">
          <a:extLst>
            <a:ext uri="{FF2B5EF4-FFF2-40B4-BE49-F238E27FC236}">
              <a16:creationId xmlns:a16="http://schemas.microsoft.com/office/drawing/2014/main" id="{40A92D05-9C6F-453C-BDB3-DF8C3659A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76" name="Imagen 175" descr="http://www.icbf.gov.co/images/pobtrans.gif">
          <a:extLst>
            <a:ext uri="{FF2B5EF4-FFF2-40B4-BE49-F238E27FC236}">
              <a16:creationId xmlns:a16="http://schemas.microsoft.com/office/drawing/2014/main" id="{956D3C20-4F91-415E-85BA-374DFA7382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77" name="Imagen 176" descr="http://www.icbf.gov.co/images/pobtrans.gif">
          <a:extLst>
            <a:ext uri="{FF2B5EF4-FFF2-40B4-BE49-F238E27FC236}">
              <a16:creationId xmlns:a16="http://schemas.microsoft.com/office/drawing/2014/main" id="{FE3E271A-3AEC-4B1C-A1EC-692230EB85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78" name="Imagen 177" descr="http://www.icbf.gov.co/images/pobtrans.gif">
          <a:extLst>
            <a:ext uri="{FF2B5EF4-FFF2-40B4-BE49-F238E27FC236}">
              <a16:creationId xmlns:a16="http://schemas.microsoft.com/office/drawing/2014/main" id="{C6ADD9CE-697D-430A-9593-89190F9DC4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79" name="Imagen 178" descr="http://www.icbf.gov.co/images/pobtrans.gif">
          <a:extLst>
            <a:ext uri="{FF2B5EF4-FFF2-40B4-BE49-F238E27FC236}">
              <a16:creationId xmlns:a16="http://schemas.microsoft.com/office/drawing/2014/main" id="{8DBA90E5-509C-47B1-8570-FBD6E3B7E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80" name="Imagen 179" descr="http://www.icbf.gov.co/images/pobtrans.gif">
          <a:extLst>
            <a:ext uri="{FF2B5EF4-FFF2-40B4-BE49-F238E27FC236}">
              <a16:creationId xmlns:a16="http://schemas.microsoft.com/office/drawing/2014/main" id="{84747411-9E2A-41B3-A97A-01EF3C5218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81" name="Imagen 180" descr="http://www.icbf.gov.co/images/pobtrans.gif">
          <a:extLst>
            <a:ext uri="{FF2B5EF4-FFF2-40B4-BE49-F238E27FC236}">
              <a16:creationId xmlns:a16="http://schemas.microsoft.com/office/drawing/2014/main" id="{E762C03F-AD11-4CFD-8360-EB8AFE76F2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82" name="Imagen 181" descr="http://www.icbf.gov.co/images/pobtrans.gif">
          <a:extLst>
            <a:ext uri="{FF2B5EF4-FFF2-40B4-BE49-F238E27FC236}">
              <a16:creationId xmlns:a16="http://schemas.microsoft.com/office/drawing/2014/main" id="{C6594BDA-0CAB-4DF2-AF12-5556FA838A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83" name="Imagen 182" descr="http://www.icbf.gov.co/images/pobtrans.gif">
          <a:extLst>
            <a:ext uri="{FF2B5EF4-FFF2-40B4-BE49-F238E27FC236}">
              <a16:creationId xmlns:a16="http://schemas.microsoft.com/office/drawing/2014/main" id="{7B6C28BA-5D49-4FB5-9527-1EB1C0731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84" name="Imagen 183" descr="http://www.icbf.gov.co/images/pobtrans.gif">
          <a:extLst>
            <a:ext uri="{FF2B5EF4-FFF2-40B4-BE49-F238E27FC236}">
              <a16:creationId xmlns:a16="http://schemas.microsoft.com/office/drawing/2014/main" id="{ABDF337C-EF51-4B35-8E40-447A16C97D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85" name="Imagen 184" descr="http://www.icbf.gov.co/images/pobtrans.gif">
          <a:extLst>
            <a:ext uri="{FF2B5EF4-FFF2-40B4-BE49-F238E27FC236}">
              <a16:creationId xmlns:a16="http://schemas.microsoft.com/office/drawing/2014/main" id="{59A91E13-D381-4A11-A848-5719CA5383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86" name="Imagen 185" descr="http://www.icbf.gov.co/images/pobtrans.gif">
          <a:extLst>
            <a:ext uri="{FF2B5EF4-FFF2-40B4-BE49-F238E27FC236}">
              <a16:creationId xmlns:a16="http://schemas.microsoft.com/office/drawing/2014/main" id="{24C4569E-3B02-45D1-B6EE-451040EC39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87" name="Imagen 186" descr="http://www.icbf.gov.co/images/pobtrans.gif">
          <a:extLst>
            <a:ext uri="{FF2B5EF4-FFF2-40B4-BE49-F238E27FC236}">
              <a16:creationId xmlns:a16="http://schemas.microsoft.com/office/drawing/2014/main" id="{B42E4A8E-048F-4061-BDD8-975D621F8D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88" name="Imagen 187" descr="http://www.icbf.gov.co/images/pobtrans.gif">
          <a:extLst>
            <a:ext uri="{FF2B5EF4-FFF2-40B4-BE49-F238E27FC236}">
              <a16:creationId xmlns:a16="http://schemas.microsoft.com/office/drawing/2014/main" id="{E776EB59-490C-49D6-BD88-BCC5239C58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89" name="Imagen 188" descr="http://www.icbf.gov.co/images/pobtrans.gif">
          <a:extLst>
            <a:ext uri="{FF2B5EF4-FFF2-40B4-BE49-F238E27FC236}">
              <a16:creationId xmlns:a16="http://schemas.microsoft.com/office/drawing/2014/main" id="{A1BF6CA4-FB27-41F4-91E4-94F35B2E54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90" name="Imagen 189" descr="http://www.icbf.gov.co/images/pobtrans.gif">
          <a:extLst>
            <a:ext uri="{FF2B5EF4-FFF2-40B4-BE49-F238E27FC236}">
              <a16:creationId xmlns:a16="http://schemas.microsoft.com/office/drawing/2014/main" id="{6D810CAB-029E-4192-B333-377400DA6C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91" name="Imagen 190" descr="http://www.icbf.gov.co/images/pobtrans.gif">
          <a:extLst>
            <a:ext uri="{FF2B5EF4-FFF2-40B4-BE49-F238E27FC236}">
              <a16:creationId xmlns:a16="http://schemas.microsoft.com/office/drawing/2014/main" id="{6E6506ED-63B3-4E0F-B173-5F8A455536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92" name="Imagen 191" descr="http://www.icbf.gov.co/images/pobtrans.gif">
          <a:extLst>
            <a:ext uri="{FF2B5EF4-FFF2-40B4-BE49-F238E27FC236}">
              <a16:creationId xmlns:a16="http://schemas.microsoft.com/office/drawing/2014/main" id="{A636935E-1A77-4792-8092-023C2C94E0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93" name="Imagen 192" descr="http://www.icbf.gov.co/images/pobtrans.gif">
          <a:extLst>
            <a:ext uri="{FF2B5EF4-FFF2-40B4-BE49-F238E27FC236}">
              <a16:creationId xmlns:a16="http://schemas.microsoft.com/office/drawing/2014/main" id="{51FB3BCB-4E69-4630-A270-7CBD9B1A67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94" name="Imagen 193" descr="http://www.icbf.gov.co/images/pobtrans.gif">
          <a:extLst>
            <a:ext uri="{FF2B5EF4-FFF2-40B4-BE49-F238E27FC236}">
              <a16:creationId xmlns:a16="http://schemas.microsoft.com/office/drawing/2014/main" id="{C6FC6A0B-BD28-4548-A158-196DCC3682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95" name="Imagen 194" descr="http://www.icbf.gov.co/images/pobtrans.gif">
          <a:extLst>
            <a:ext uri="{FF2B5EF4-FFF2-40B4-BE49-F238E27FC236}">
              <a16:creationId xmlns:a16="http://schemas.microsoft.com/office/drawing/2014/main" id="{40230B25-B29D-458D-8A17-9F46FFD871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96" name="Imagen 195" descr="http://www.icbf.gov.co/images/pobtrans.gif">
          <a:extLst>
            <a:ext uri="{FF2B5EF4-FFF2-40B4-BE49-F238E27FC236}">
              <a16:creationId xmlns:a16="http://schemas.microsoft.com/office/drawing/2014/main" id="{E5A50F5C-45EA-4D64-992B-E0592341F3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97" name="Imagen 196" descr="http://www.icbf.gov.co/images/pobtrans.gif">
          <a:extLst>
            <a:ext uri="{FF2B5EF4-FFF2-40B4-BE49-F238E27FC236}">
              <a16:creationId xmlns:a16="http://schemas.microsoft.com/office/drawing/2014/main" id="{73063EF8-602C-4C56-B139-57FECD050A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98" name="Imagen 197" descr="http://www.icbf.gov.co/images/pobtrans.gif">
          <a:extLst>
            <a:ext uri="{FF2B5EF4-FFF2-40B4-BE49-F238E27FC236}">
              <a16:creationId xmlns:a16="http://schemas.microsoft.com/office/drawing/2014/main" id="{14AE7D51-B9A6-48EF-803F-1C76C62F34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199" name="Imagen 198" descr="http://www.icbf.gov.co/images/pobtrans.gif">
          <a:extLst>
            <a:ext uri="{FF2B5EF4-FFF2-40B4-BE49-F238E27FC236}">
              <a16:creationId xmlns:a16="http://schemas.microsoft.com/office/drawing/2014/main" id="{3A3175D5-19A1-4C80-A955-EE4CA13292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00" name="Imagen 199" descr="http://www.icbf.gov.co/images/pobtrans.gif">
          <a:extLst>
            <a:ext uri="{FF2B5EF4-FFF2-40B4-BE49-F238E27FC236}">
              <a16:creationId xmlns:a16="http://schemas.microsoft.com/office/drawing/2014/main" id="{83D9CBF4-5D47-4CCE-8A73-046C170B8A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01" name="Imagen 200" descr="http://www.icbf.gov.co/images/pobtrans.gif">
          <a:extLst>
            <a:ext uri="{FF2B5EF4-FFF2-40B4-BE49-F238E27FC236}">
              <a16:creationId xmlns:a16="http://schemas.microsoft.com/office/drawing/2014/main" id="{14CB0328-0F84-4C7F-AA33-399E0FBFBC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02" name="Imagen 201" descr="http://www.icbf.gov.co/images/pobtrans.gif">
          <a:extLst>
            <a:ext uri="{FF2B5EF4-FFF2-40B4-BE49-F238E27FC236}">
              <a16:creationId xmlns:a16="http://schemas.microsoft.com/office/drawing/2014/main" id="{DB1569C5-EB33-4D48-8A91-E517772A4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03" name="Imagen 202" descr="http://www.icbf.gov.co/images/pobtrans.gif">
          <a:extLst>
            <a:ext uri="{FF2B5EF4-FFF2-40B4-BE49-F238E27FC236}">
              <a16:creationId xmlns:a16="http://schemas.microsoft.com/office/drawing/2014/main" id="{549896CB-A226-4CE6-9751-B4A7EF64FD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04" name="Imagen 203" descr="http://www.icbf.gov.co/images/pobtrans.gif">
          <a:extLst>
            <a:ext uri="{FF2B5EF4-FFF2-40B4-BE49-F238E27FC236}">
              <a16:creationId xmlns:a16="http://schemas.microsoft.com/office/drawing/2014/main" id="{C6948B54-69D1-4F70-96CE-FA368F45CD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05" name="Imagen 204" descr="http://www.icbf.gov.co/images/pobtrans.gif">
          <a:extLst>
            <a:ext uri="{FF2B5EF4-FFF2-40B4-BE49-F238E27FC236}">
              <a16:creationId xmlns:a16="http://schemas.microsoft.com/office/drawing/2014/main" id="{EDF9D44D-242F-45CB-9E5C-DD272ED010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06" name="Imagen 205" descr="http://www.icbf.gov.co/images/pobtrans.gif">
          <a:extLst>
            <a:ext uri="{FF2B5EF4-FFF2-40B4-BE49-F238E27FC236}">
              <a16:creationId xmlns:a16="http://schemas.microsoft.com/office/drawing/2014/main" id="{5E2C6BB4-57E5-4D52-8D13-7A7C188C93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07" name="Imagen 206" descr="http://www.icbf.gov.co/images/pobtrans.gif">
          <a:extLst>
            <a:ext uri="{FF2B5EF4-FFF2-40B4-BE49-F238E27FC236}">
              <a16:creationId xmlns:a16="http://schemas.microsoft.com/office/drawing/2014/main" id="{A8598A1A-D7FB-4A48-9EDC-AAE6C1DB09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08" name="Imagen 207" descr="http://www.icbf.gov.co/images/pobtrans.gif">
          <a:extLst>
            <a:ext uri="{FF2B5EF4-FFF2-40B4-BE49-F238E27FC236}">
              <a16:creationId xmlns:a16="http://schemas.microsoft.com/office/drawing/2014/main" id="{4324979C-59AD-44CB-9113-3F0F8B5AFB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09" name="Imagen 208" descr="http://www.icbf.gov.co/images/pobtrans.gif">
          <a:extLst>
            <a:ext uri="{FF2B5EF4-FFF2-40B4-BE49-F238E27FC236}">
              <a16:creationId xmlns:a16="http://schemas.microsoft.com/office/drawing/2014/main" id="{0037E9C7-A43C-41F8-B398-0E077B4195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10" name="Imagen 209" descr="http://www.icbf.gov.co/images/pobtrans.gif">
          <a:extLst>
            <a:ext uri="{FF2B5EF4-FFF2-40B4-BE49-F238E27FC236}">
              <a16:creationId xmlns:a16="http://schemas.microsoft.com/office/drawing/2014/main" id="{FA0E7D7F-28F9-4E67-B261-BE27336464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11" name="Imagen 210" descr="http://www.icbf.gov.co/images/pobtrans.gif">
          <a:extLst>
            <a:ext uri="{FF2B5EF4-FFF2-40B4-BE49-F238E27FC236}">
              <a16:creationId xmlns:a16="http://schemas.microsoft.com/office/drawing/2014/main" id="{C0D9A657-0CF1-4B28-AEDE-CAF72FA82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12" name="Imagen 211" descr="http://www.icbf.gov.co/images/pobtrans.gif">
          <a:extLst>
            <a:ext uri="{FF2B5EF4-FFF2-40B4-BE49-F238E27FC236}">
              <a16:creationId xmlns:a16="http://schemas.microsoft.com/office/drawing/2014/main" id="{D1FB6BB9-C2D0-4B60-ADA0-D0DD77B11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13" name="Imagen 212" descr="http://www.icbf.gov.co/images/pobtrans.gif">
          <a:extLst>
            <a:ext uri="{FF2B5EF4-FFF2-40B4-BE49-F238E27FC236}">
              <a16:creationId xmlns:a16="http://schemas.microsoft.com/office/drawing/2014/main" id="{6A52B4E2-6D08-4E81-AFE1-875B1E321A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14" name="Imagen 213" descr="http://www.icbf.gov.co/images/pobtrans.gif">
          <a:extLst>
            <a:ext uri="{FF2B5EF4-FFF2-40B4-BE49-F238E27FC236}">
              <a16:creationId xmlns:a16="http://schemas.microsoft.com/office/drawing/2014/main" id="{5993E7F8-54B6-4ACB-8A59-96712409FA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15" name="Imagen 214" descr="http://www.icbf.gov.co/images/pobtrans.gif">
          <a:extLst>
            <a:ext uri="{FF2B5EF4-FFF2-40B4-BE49-F238E27FC236}">
              <a16:creationId xmlns:a16="http://schemas.microsoft.com/office/drawing/2014/main" id="{17A8F413-B14D-4F3F-9690-2A103236BA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16" name="Imagen 215" descr="http://www.icbf.gov.co/images/pobtrans.gif">
          <a:extLst>
            <a:ext uri="{FF2B5EF4-FFF2-40B4-BE49-F238E27FC236}">
              <a16:creationId xmlns:a16="http://schemas.microsoft.com/office/drawing/2014/main" id="{8D99DF91-3D73-4E35-A6E4-C8DC40771C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17" name="Imagen 216" descr="http://www.icbf.gov.co/images/pobtrans.gif">
          <a:extLst>
            <a:ext uri="{FF2B5EF4-FFF2-40B4-BE49-F238E27FC236}">
              <a16:creationId xmlns:a16="http://schemas.microsoft.com/office/drawing/2014/main" id="{E8E59DA2-C84E-4BC4-AF5F-EAAACCC307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18" name="Imagen 217" descr="http://www.icbf.gov.co/images/pobtrans.gif">
          <a:extLst>
            <a:ext uri="{FF2B5EF4-FFF2-40B4-BE49-F238E27FC236}">
              <a16:creationId xmlns:a16="http://schemas.microsoft.com/office/drawing/2014/main" id="{680D371E-1251-4A5E-9B8D-520E0A52DE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19" name="Imagen 218" descr="http://www.icbf.gov.co/images/pobtrans.gif">
          <a:extLst>
            <a:ext uri="{FF2B5EF4-FFF2-40B4-BE49-F238E27FC236}">
              <a16:creationId xmlns:a16="http://schemas.microsoft.com/office/drawing/2014/main" id="{12E96934-8CA9-48E3-BFF3-13057368D1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20" name="Imagen 219" descr="http://www.icbf.gov.co/images/pobtrans.gif">
          <a:extLst>
            <a:ext uri="{FF2B5EF4-FFF2-40B4-BE49-F238E27FC236}">
              <a16:creationId xmlns:a16="http://schemas.microsoft.com/office/drawing/2014/main" id="{A8F18C8C-7798-4339-B6E4-6F8DF4335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21" name="Imagen 220" descr="http://www.icbf.gov.co/images/pobtrans.gif">
          <a:extLst>
            <a:ext uri="{FF2B5EF4-FFF2-40B4-BE49-F238E27FC236}">
              <a16:creationId xmlns:a16="http://schemas.microsoft.com/office/drawing/2014/main" id="{BF2443CD-78C7-4555-8778-7944679A3B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22" name="Imagen 221" descr="http://www.icbf.gov.co/images/pobtrans.gif">
          <a:extLst>
            <a:ext uri="{FF2B5EF4-FFF2-40B4-BE49-F238E27FC236}">
              <a16:creationId xmlns:a16="http://schemas.microsoft.com/office/drawing/2014/main" id="{A2064D4B-CE3B-42CC-8E63-43041527C9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23" name="Imagen 222" descr="http://www.icbf.gov.co/images/pobtrans.gif">
          <a:extLst>
            <a:ext uri="{FF2B5EF4-FFF2-40B4-BE49-F238E27FC236}">
              <a16:creationId xmlns:a16="http://schemas.microsoft.com/office/drawing/2014/main" id="{2E5AD5F3-4CAD-4848-A332-D5B8FD8D66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24" name="Imagen 223" descr="http://www.icbf.gov.co/images/pobtrans.gif">
          <a:extLst>
            <a:ext uri="{FF2B5EF4-FFF2-40B4-BE49-F238E27FC236}">
              <a16:creationId xmlns:a16="http://schemas.microsoft.com/office/drawing/2014/main" id="{CC5F73C9-E22D-46A4-8A11-1804E790E3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25" name="Imagen 224" descr="http://www.icbf.gov.co/images/pobtrans.gif">
          <a:extLst>
            <a:ext uri="{FF2B5EF4-FFF2-40B4-BE49-F238E27FC236}">
              <a16:creationId xmlns:a16="http://schemas.microsoft.com/office/drawing/2014/main" id="{2E265FD2-7BD0-4255-B848-9D6F0CEF39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26" name="Imagen 225" descr="http://www.icbf.gov.co/images/pobtrans.gif">
          <a:extLst>
            <a:ext uri="{FF2B5EF4-FFF2-40B4-BE49-F238E27FC236}">
              <a16:creationId xmlns:a16="http://schemas.microsoft.com/office/drawing/2014/main" id="{02EB399B-9CF6-44CB-8A21-F9971D7F17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27" name="Imagen 226" descr="http://www.icbf.gov.co/images/pobtrans.gif">
          <a:extLst>
            <a:ext uri="{FF2B5EF4-FFF2-40B4-BE49-F238E27FC236}">
              <a16:creationId xmlns:a16="http://schemas.microsoft.com/office/drawing/2014/main" id="{4866BD53-D00C-4A93-98F3-0EF91255A5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28" name="Imagen 227" descr="http://www.icbf.gov.co/images/pobtrans.gif">
          <a:extLst>
            <a:ext uri="{FF2B5EF4-FFF2-40B4-BE49-F238E27FC236}">
              <a16:creationId xmlns:a16="http://schemas.microsoft.com/office/drawing/2014/main" id="{38CF0C85-602A-4E5F-B756-A901A45B5A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29" name="Imagen 228" descr="http://www.icbf.gov.co/images/pobtrans.gif">
          <a:extLst>
            <a:ext uri="{FF2B5EF4-FFF2-40B4-BE49-F238E27FC236}">
              <a16:creationId xmlns:a16="http://schemas.microsoft.com/office/drawing/2014/main" id="{418A3F34-37C8-4BDD-8304-8B2BAEC747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30" name="Imagen 229" descr="http://www.icbf.gov.co/images/pobtrans.gif">
          <a:extLst>
            <a:ext uri="{FF2B5EF4-FFF2-40B4-BE49-F238E27FC236}">
              <a16:creationId xmlns:a16="http://schemas.microsoft.com/office/drawing/2014/main" id="{AF52C0DD-43D2-4858-8BEC-3F8822258A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31" name="Imagen 230" descr="http://www.icbf.gov.co/images/pobtrans.gif">
          <a:extLst>
            <a:ext uri="{FF2B5EF4-FFF2-40B4-BE49-F238E27FC236}">
              <a16:creationId xmlns:a16="http://schemas.microsoft.com/office/drawing/2014/main" id="{820F99F0-3E4D-4EBE-B790-102750132F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32" name="Imagen 231" descr="http://www.icbf.gov.co/images/pobtrans.gif">
          <a:extLst>
            <a:ext uri="{FF2B5EF4-FFF2-40B4-BE49-F238E27FC236}">
              <a16:creationId xmlns:a16="http://schemas.microsoft.com/office/drawing/2014/main" id="{85A946B5-B4F1-42E3-94F2-64957DD14A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33" name="Imagen 232" descr="http://www.icbf.gov.co/images/pobtrans.gif">
          <a:extLst>
            <a:ext uri="{FF2B5EF4-FFF2-40B4-BE49-F238E27FC236}">
              <a16:creationId xmlns:a16="http://schemas.microsoft.com/office/drawing/2014/main" id="{912CB5AD-A900-42A4-92B5-EE9F0838E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34" name="Imagen 233" descr="http://www.icbf.gov.co/images/pobtrans.gif">
          <a:extLst>
            <a:ext uri="{FF2B5EF4-FFF2-40B4-BE49-F238E27FC236}">
              <a16:creationId xmlns:a16="http://schemas.microsoft.com/office/drawing/2014/main" id="{0E3F1961-D164-4348-ACC7-6C49B987F3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35" name="Imagen 234" descr="http://www.icbf.gov.co/images/pobtrans.gif">
          <a:extLst>
            <a:ext uri="{FF2B5EF4-FFF2-40B4-BE49-F238E27FC236}">
              <a16:creationId xmlns:a16="http://schemas.microsoft.com/office/drawing/2014/main" id="{D874575E-7EDF-4B5D-8FDB-E48DB70047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36" name="Imagen 235" descr="http://www.icbf.gov.co/images/pobtrans.gif">
          <a:extLst>
            <a:ext uri="{FF2B5EF4-FFF2-40B4-BE49-F238E27FC236}">
              <a16:creationId xmlns:a16="http://schemas.microsoft.com/office/drawing/2014/main" id="{DC7114F2-9594-47CD-9BB9-6D32C9527A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37" name="Imagen 236" descr="http://www.icbf.gov.co/images/pobtrans.gif">
          <a:extLst>
            <a:ext uri="{FF2B5EF4-FFF2-40B4-BE49-F238E27FC236}">
              <a16:creationId xmlns:a16="http://schemas.microsoft.com/office/drawing/2014/main" id="{96795785-A0AE-4B43-98AC-64C222A4EA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38" name="Imagen 237" descr="http://www.icbf.gov.co/images/pobtrans.gif">
          <a:extLst>
            <a:ext uri="{FF2B5EF4-FFF2-40B4-BE49-F238E27FC236}">
              <a16:creationId xmlns:a16="http://schemas.microsoft.com/office/drawing/2014/main" id="{8046E66B-A0A3-4D67-A03C-51C2C187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39" name="Imagen 238" descr="http://www.icbf.gov.co/images/pobtrans.gif">
          <a:extLst>
            <a:ext uri="{FF2B5EF4-FFF2-40B4-BE49-F238E27FC236}">
              <a16:creationId xmlns:a16="http://schemas.microsoft.com/office/drawing/2014/main" id="{5833F78F-89BA-441B-B86C-73FC7148A4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40" name="Imagen 239" descr="http://www.icbf.gov.co/images/pobtrans.gif">
          <a:extLst>
            <a:ext uri="{FF2B5EF4-FFF2-40B4-BE49-F238E27FC236}">
              <a16:creationId xmlns:a16="http://schemas.microsoft.com/office/drawing/2014/main" id="{947A4138-4C63-4370-8D66-73D5AAA3D7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41" name="Imagen 240" descr="http://www.icbf.gov.co/images/pobtrans.gif">
          <a:extLst>
            <a:ext uri="{FF2B5EF4-FFF2-40B4-BE49-F238E27FC236}">
              <a16:creationId xmlns:a16="http://schemas.microsoft.com/office/drawing/2014/main" id="{B4392E79-12D6-46C2-B441-2B5E11714E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42" name="Imagen 241" descr="http://www.icbf.gov.co/images/pobtrans.gif">
          <a:extLst>
            <a:ext uri="{FF2B5EF4-FFF2-40B4-BE49-F238E27FC236}">
              <a16:creationId xmlns:a16="http://schemas.microsoft.com/office/drawing/2014/main" id="{4259A248-F3BD-42C7-8700-2B71C96A5B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43" name="Imagen 242" descr="http://www.icbf.gov.co/images/pobtrans.gif">
          <a:extLst>
            <a:ext uri="{FF2B5EF4-FFF2-40B4-BE49-F238E27FC236}">
              <a16:creationId xmlns:a16="http://schemas.microsoft.com/office/drawing/2014/main" id="{C17F247B-DF41-4929-BC78-C5C250B7B5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44" name="Imagen 243" descr="http://www.icbf.gov.co/images/pobtrans.gif">
          <a:extLst>
            <a:ext uri="{FF2B5EF4-FFF2-40B4-BE49-F238E27FC236}">
              <a16:creationId xmlns:a16="http://schemas.microsoft.com/office/drawing/2014/main" id="{AF0ED0F8-907F-4A0C-8774-317ED4C218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45" name="Imagen 244" descr="http://www.icbf.gov.co/images/pobtrans.gif">
          <a:extLst>
            <a:ext uri="{FF2B5EF4-FFF2-40B4-BE49-F238E27FC236}">
              <a16:creationId xmlns:a16="http://schemas.microsoft.com/office/drawing/2014/main" id="{079D1E7A-1796-4124-80DA-861D6285EF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46" name="Imagen 245" descr="http://www.icbf.gov.co/images/pobtrans.gif">
          <a:extLst>
            <a:ext uri="{FF2B5EF4-FFF2-40B4-BE49-F238E27FC236}">
              <a16:creationId xmlns:a16="http://schemas.microsoft.com/office/drawing/2014/main" id="{70BD4277-BE04-4662-B14A-4EF0797B15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47" name="Imagen 246" descr="http://www.icbf.gov.co/images/pobtrans.gif">
          <a:extLst>
            <a:ext uri="{FF2B5EF4-FFF2-40B4-BE49-F238E27FC236}">
              <a16:creationId xmlns:a16="http://schemas.microsoft.com/office/drawing/2014/main" id="{4DA428AB-87A4-4568-8A87-8BB865D542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48" name="Imagen 247" descr="http://www.icbf.gov.co/images/pobtrans.gif">
          <a:extLst>
            <a:ext uri="{FF2B5EF4-FFF2-40B4-BE49-F238E27FC236}">
              <a16:creationId xmlns:a16="http://schemas.microsoft.com/office/drawing/2014/main" id="{C65AB1A5-8A46-4315-9706-27279AD4F2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49" name="Imagen 248" descr="http://www.icbf.gov.co/images/pobtrans.gif">
          <a:extLst>
            <a:ext uri="{FF2B5EF4-FFF2-40B4-BE49-F238E27FC236}">
              <a16:creationId xmlns:a16="http://schemas.microsoft.com/office/drawing/2014/main" id="{9BA2623D-2550-4F5D-951C-CAEA56C370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50" name="Imagen 249" descr="http://www.icbf.gov.co/images/pobtrans.gif">
          <a:extLst>
            <a:ext uri="{FF2B5EF4-FFF2-40B4-BE49-F238E27FC236}">
              <a16:creationId xmlns:a16="http://schemas.microsoft.com/office/drawing/2014/main" id="{B487AFAF-533A-466E-A109-5EAAF85B37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51" name="Imagen 250" descr="http://www.icbf.gov.co/images/pobtrans.gif">
          <a:extLst>
            <a:ext uri="{FF2B5EF4-FFF2-40B4-BE49-F238E27FC236}">
              <a16:creationId xmlns:a16="http://schemas.microsoft.com/office/drawing/2014/main" id="{18465A4A-3488-4681-8089-0E22B50A94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52" name="Imagen 251" descr="http://www.icbf.gov.co/images/pobtrans.gif">
          <a:extLst>
            <a:ext uri="{FF2B5EF4-FFF2-40B4-BE49-F238E27FC236}">
              <a16:creationId xmlns:a16="http://schemas.microsoft.com/office/drawing/2014/main" id="{668FC1F3-7958-4EE8-814E-C3BD693D44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53" name="Imagen 252" descr="http://www.icbf.gov.co/images/pobtrans.gif">
          <a:extLst>
            <a:ext uri="{FF2B5EF4-FFF2-40B4-BE49-F238E27FC236}">
              <a16:creationId xmlns:a16="http://schemas.microsoft.com/office/drawing/2014/main" id="{DB598592-585C-4394-9B62-EA2FEA0F99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54" name="Imagen 253" descr="http://www.icbf.gov.co/images/pobtrans.gif">
          <a:extLst>
            <a:ext uri="{FF2B5EF4-FFF2-40B4-BE49-F238E27FC236}">
              <a16:creationId xmlns:a16="http://schemas.microsoft.com/office/drawing/2014/main" id="{87B4832F-6035-4C28-9532-C3E1BE18DC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55" name="Imagen 254" descr="http://www.icbf.gov.co/images/pobtrans.gif">
          <a:extLst>
            <a:ext uri="{FF2B5EF4-FFF2-40B4-BE49-F238E27FC236}">
              <a16:creationId xmlns:a16="http://schemas.microsoft.com/office/drawing/2014/main" id="{571B429D-FFB0-42DE-AE1A-14871BB38C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56" name="Imagen 255" descr="http://www.icbf.gov.co/images/pobtrans.gif">
          <a:extLst>
            <a:ext uri="{FF2B5EF4-FFF2-40B4-BE49-F238E27FC236}">
              <a16:creationId xmlns:a16="http://schemas.microsoft.com/office/drawing/2014/main" id="{B1F84D01-F1FA-459E-B9EB-244402A961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57" name="Imagen 256" descr="http://www.icbf.gov.co/images/pobtrans.gif">
          <a:extLst>
            <a:ext uri="{FF2B5EF4-FFF2-40B4-BE49-F238E27FC236}">
              <a16:creationId xmlns:a16="http://schemas.microsoft.com/office/drawing/2014/main" id="{0A3AF439-0E3A-49BD-8AB9-FE37069429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58" name="Imagen 257" descr="http://www.icbf.gov.co/images/pobtrans.gif">
          <a:extLst>
            <a:ext uri="{FF2B5EF4-FFF2-40B4-BE49-F238E27FC236}">
              <a16:creationId xmlns:a16="http://schemas.microsoft.com/office/drawing/2014/main" id="{2AE4CD9E-16E5-47CF-B40A-C413F16999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59" name="Imagen 258" descr="http://www.icbf.gov.co/images/pobtrans.gif">
          <a:extLst>
            <a:ext uri="{FF2B5EF4-FFF2-40B4-BE49-F238E27FC236}">
              <a16:creationId xmlns:a16="http://schemas.microsoft.com/office/drawing/2014/main" id="{13D93654-95C9-4DD8-B39F-FCB2F62CD1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60" name="Imagen 259" descr="http://www.icbf.gov.co/images/pobtrans.gif">
          <a:extLst>
            <a:ext uri="{FF2B5EF4-FFF2-40B4-BE49-F238E27FC236}">
              <a16:creationId xmlns:a16="http://schemas.microsoft.com/office/drawing/2014/main" id="{624C31EA-C282-46C1-A820-CB3A27C9F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61" name="Imagen 260" descr="http://www.icbf.gov.co/images/pobtrans.gif">
          <a:extLst>
            <a:ext uri="{FF2B5EF4-FFF2-40B4-BE49-F238E27FC236}">
              <a16:creationId xmlns:a16="http://schemas.microsoft.com/office/drawing/2014/main" id="{9196AE97-9BF0-4E2D-9768-F6CCB2A126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62" name="Imagen 261" descr="http://www.icbf.gov.co/images/pobtrans.gif">
          <a:extLst>
            <a:ext uri="{FF2B5EF4-FFF2-40B4-BE49-F238E27FC236}">
              <a16:creationId xmlns:a16="http://schemas.microsoft.com/office/drawing/2014/main" id="{CDB49C56-CEBC-4391-9795-7D368C695C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63" name="Imagen 262" descr="http://www.icbf.gov.co/images/pobtrans.gif">
          <a:extLst>
            <a:ext uri="{FF2B5EF4-FFF2-40B4-BE49-F238E27FC236}">
              <a16:creationId xmlns:a16="http://schemas.microsoft.com/office/drawing/2014/main" id="{84F662BC-716E-4053-AB7B-285AB7EFB6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64" name="Imagen 263" descr="http://www.icbf.gov.co/images/pobtrans.gif">
          <a:extLst>
            <a:ext uri="{FF2B5EF4-FFF2-40B4-BE49-F238E27FC236}">
              <a16:creationId xmlns:a16="http://schemas.microsoft.com/office/drawing/2014/main" id="{F0AF46F7-F1B6-4926-8B90-0DDB4F406B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65" name="Imagen 264" descr="http://www.icbf.gov.co/images/pobtrans.gif">
          <a:extLst>
            <a:ext uri="{FF2B5EF4-FFF2-40B4-BE49-F238E27FC236}">
              <a16:creationId xmlns:a16="http://schemas.microsoft.com/office/drawing/2014/main" id="{A28849BB-F700-4ADC-BC22-894340A8F5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66" name="Imagen 265" descr="http://www.icbf.gov.co/images/pobtrans.gif">
          <a:extLst>
            <a:ext uri="{FF2B5EF4-FFF2-40B4-BE49-F238E27FC236}">
              <a16:creationId xmlns:a16="http://schemas.microsoft.com/office/drawing/2014/main" id="{722AA29C-9A50-41C3-93BF-E61ACC3027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67" name="Imagen 266" descr="http://www.icbf.gov.co/images/pobtrans.gif">
          <a:extLst>
            <a:ext uri="{FF2B5EF4-FFF2-40B4-BE49-F238E27FC236}">
              <a16:creationId xmlns:a16="http://schemas.microsoft.com/office/drawing/2014/main" id="{355A2583-C76B-4C00-BCB6-E713E393C9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68" name="Imagen 267" descr="http://www.icbf.gov.co/images/pobtrans.gif">
          <a:extLst>
            <a:ext uri="{FF2B5EF4-FFF2-40B4-BE49-F238E27FC236}">
              <a16:creationId xmlns:a16="http://schemas.microsoft.com/office/drawing/2014/main" id="{A58DF6D5-4516-4A6C-B4EA-8BCFD328C5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69" name="Imagen 268" descr="http://www.icbf.gov.co/images/pobtrans.gif">
          <a:extLst>
            <a:ext uri="{FF2B5EF4-FFF2-40B4-BE49-F238E27FC236}">
              <a16:creationId xmlns:a16="http://schemas.microsoft.com/office/drawing/2014/main" id="{055C9B98-2A82-4A76-AD41-67117A2D5A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70" name="Imagen 269" descr="http://www.icbf.gov.co/images/pobtrans.gif">
          <a:extLst>
            <a:ext uri="{FF2B5EF4-FFF2-40B4-BE49-F238E27FC236}">
              <a16:creationId xmlns:a16="http://schemas.microsoft.com/office/drawing/2014/main" id="{F316549B-97DD-4441-B7A6-724D68313A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71" name="Imagen 270" descr="http://www.icbf.gov.co/images/pobtrans.gif">
          <a:extLst>
            <a:ext uri="{FF2B5EF4-FFF2-40B4-BE49-F238E27FC236}">
              <a16:creationId xmlns:a16="http://schemas.microsoft.com/office/drawing/2014/main" id="{1F8CC403-9100-403A-AC0C-B99C2E7E0B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72" name="Imagen 271" descr="http://www.icbf.gov.co/images/pobtrans.gif">
          <a:extLst>
            <a:ext uri="{FF2B5EF4-FFF2-40B4-BE49-F238E27FC236}">
              <a16:creationId xmlns:a16="http://schemas.microsoft.com/office/drawing/2014/main" id="{BE73D4FD-BDED-4A8A-AB04-9A103C5945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73" name="Imagen 272" descr="http://www.icbf.gov.co/images/pobtrans.gif">
          <a:extLst>
            <a:ext uri="{FF2B5EF4-FFF2-40B4-BE49-F238E27FC236}">
              <a16:creationId xmlns:a16="http://schemas.microsoft.com/office/drawing/2014/main" id="{2ED1F0CD-C544-4A0E-B726-780551607B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74" name="Imagen 273" descr="http://www.icbf.gov.co/images/pobtrans.gif">
          <a:extLst>
            <a:ext uri="{FF2B5EF4-FFF2-40B4-BE49-F238E27FC236}">
              <a16:creationId xmlns:a16="http://schemas.microsoft.com/office/drawing/2014/main" id="{13A3E7F4-FB8B-4214-B9E0-97D3EEBA6D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75" name="Imagen 274" descr="http://www.icbf.gov.co/images/pobtrans.gif">
          <a:extLst>
            <a:ext uri="{FF2B5EF4-FFF2-40B4-BE49-F238E27FC236}">
              <a16:creationId xmlns:a16="http://schemas.microsoft.com/office/drawing/2014/main" id="{063D69D8-6B62-4454-9886-51D0B5F698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76" name="Imagen 275" descr="http://www.icbf.gov.co/images/pobtrans.gif">
          <a:extLst>
            <a:ext uri="{FF2B5EF4-FFF2-40B4-BE49-F238E27FC236}">
              <a16:creationId xmlns:a16="http://schemas.microsoft.com/office/drawing/2014/main" id="{D433AF6C-B58A-4A63-820E-8B4C737188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77" name="Imagen 276" descr="http://www.icbf.gov.co/images/pobtrans.gif">
          <a:extLst>
            <a:ext uri="{FF2B5EF4-FFF2-40B4-BE49-F238E27FC236}">
              <a16:creationId xmlns:a16="http://schemas.microsoft.com/office/drawing/2014/main" id="{0F438C2D-E84B-4EB4-96A0-C03E99675B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78" name="Imagen 277" descr="http://www.icbf.gov.co/images/pobtrans.gif">
          <a:extLst>
            <a:ext uri="{FF2B5EF4-FFF2-40B4-BE49-F238E27FC236}">
              <a16:creationId xmlns:a16="http://schemas.microsoft.com/office/drawing/2014/main" id="{1CF062F3-3001-432E-BAFF-04CF31D6B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79" name="Imagen 278" descr="http://www.icbf.gov.co/images/pobtrans.gif">
          <a:extLst>
            <a:ext uri="{FF2B5EF4-FFF2-40B4-BE49-F238E27FC236}">
              <a16:creationId xmlns:a16="http://schemas.microsoft.com/office/drawing/2014/main" id="{B47D986D-40D6-4323-933E-502E1ED5E3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80" name="Imagen 279" descr="http://www.icbf.gov.co/images/pobtrans.gif">
          <a:extLst>
            <a:ext uri="{FF2B5EF4-FFF2-40B4-BE49-F238E27FC236}">
              <a16:creationId xmlns:a16="http://schemas.microsoft.com/office/drawing/2014/main" id="{B089ED73-0A40-40D2-A0B7-80BC571CB8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81" name="Imagen 280" descr="http://www.icbf.gov.co/images/pobtrans.gif">
          <a:extLst>
            <a:ext uri="{FF2B5EF4-FFF2-40B4-BE49-F238E27FC236}">
              <a16:creationId xmlns:a16="http://schemas.microsoft.com/office/drawing/2014/main" id="{2C0AA53C-4B19-4CD1-A07B-F399260D76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82" name="Imagen 281" descr="http://www.icbf.gov.co/images/pobtrans.gif">
          <a:extLst>
            <a:ext uri="{FF2B5EF4-FFF2-40B4-BE49-F238E27FC236}">
              <a16:creationId xmlns:a16="http://schemas.microsoft.com/office/drawing/2014/main" id="{1D172A83-058F-4F18-9541-207581653C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83</xdr:row>
      <xdr:rowOff>0</xdr:rowOff>
    </xdr:from>
    <xdr:ext cx="9525" cy="114300"/>
    <xdr:pic>
      <xdr:nvPicPr>
        <xdr:cNvPr id="283" name="Imagen 282" descr="http://www.icbf.gov.co/images/pobtrans.gif">
          <a:extLst>
            <a:ext uri="{FF2B5EF4-FFF2-40B4-BE49-F238E27FC236}">
              <a16:creationId xmlns:a16="http://schemas.microsoft.com/office/drawing/2014/main" id="{ABC21034-0D9B-4B12-8F86-894F279D48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84" name="Imagen 283" descr="http://www.icbf.gov.co/images/pobtrans.gif">
          <a:extLst>
            <a:ext uri="{FF2B5EF4-FFF2-40B4-BE49-F238E27FC236}">
              <a16:creationId xmlns:a16="http://schemas.microsoft.com/office/drawing/2014/main" id="{69E202DE-01B0-480E-A4FB-82629EDA47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85" name="Imagen 284" descr="http://www.icbf.gov.co/images/pobtrans.gif">
          <a:extLst>
            <a:ext uri="{FF2B5EF4-FFF2-40B4-BE49-F238E27FC236}">
              <a16:creationId xmlns:a16="http://schemas.microsoft.com/office/drawing/2014/main" id="{31B15C88-3368-4509-9DC9-DDE33E1B15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86" name="Imagen 285" descr="http://www.icbf.gov.co/images/pobtrans.gif">
          <a:extLst>
            <a:ext uri="{FF2B5EF4-FFF2-40B4-BE49-F238E27FC236}">
              <a16:creationId xmlns:a16="http://schemas.microsoft.com/office/drawing/2014/main" id="{15CAC1E1-B6A0-4ACA-AC2D-F032D8312D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87" name="Imagen 286" descr="http://www.icbf.gov.co/images/pobtrans.gif">
          <a:extLst>
            <a:ext uri="{FF2B5EF4-FFF2-40B4-BE49-F238E27FC236}">
              <a16:creationId xmlns:a16="http://schemas.microsoft.com/office/drawing/2014/main" id="{61AB595D-687C-47D2-8AF4-88C7834120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88" name="Imagen 287" descr="http://www.icbf.gov.co/images/pobtrans.gif">
          <a:extLst>
            <a:ext uri="{FF2B5EF4-FFF2-40B4-BE49-F238E27FC236}">
              <a16:creationId xmlns:a16="http://schemas.microsoft.com/office/drawing/2014/main" id="{3A60C99D-E80B-4526-B872-B6828E23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89" name="Imagen 288" descr="http://www.icbf.gov.co/images/pobtrans.gif">
          <a:extLst>
            <a:ext uri="{FF2B5EF4-FFF2-40B4-BE49-F238E27FC236}">
              <a16:creationId xmlns:a16="http://schemas.microsoft.com/office/drawing/2014/main" id="{BE37897E-0D41-4547-9DBC-B637393D69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90" name="Imagen 289" descr="http://www.icbf.gov.co/images/pobtrans.gif">
          <a:extLst>
            <a:ext uri="{FF2B5EF4-FFF2-40B4-BE49-F238E27FC236}">
              <a16:creationId xmlns:a16="http://schemas.microsoft.com/office/drawing/2014/main" id="{B8F0FD54-C9AE-4F05-BC0D-09665D8123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91" name="Imagen 290" descr="http://www.icbf.gov.co/images/pobtrans.gif">
          <a:extLst>
            <a:ext uri="{FF2B5EF4-FFF2-40B4-BE49-F238E27FC236}">
              <a16:creationId xmlns:a16="http://schemas.microsoft.com/office/drawing/2014/main" id="{C9E0FAD0-C15A-40E7-9CE3-4B6F2965D6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92" name="Imagen 291" descr="http://www.icbf.gov.co/images/pobtrans.gif">
          <a:extLst>
            <a:ext uri="{FF2B5EF4-FFF2-40B4-BE49-F238E27FC236}">
              <a16:creationId xmlns:a16="http://schemas.microsoft.com/office/drawing/2014/main" id="{11B3EC1E-07A3-401C-89F5-D3B66B2500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93" name="Imagen 292" descr="http://www.icbf.gov.co/images/pobtrans.gif">
          <a:extLst>
            <a:ext uri="{FF2B5EF4-FFF2-40B4-BE49-F238E27FC236}">
              <a16:creationId xmlns:a16="http://schemas.microsoft.com/office/drawing/2014/main" id="{D57868D8-EC90-4D78-91DE-04100C30FD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94" name="Imagen 293" descr="http://www.icbf.gov.co/images/pobtrans.gif">
          <a:extLst>
            <a:ext uri="{FF2B5EF4-FFF2-40B4-BE49-F238E27FC236}">
              <a16:creationId xmlns:a16="http://schemas.microsoft.com/office/drawing/2014/main" id="{424F71AC-F586-4967-A230-8438DD594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95" name="Imagen 294" descr="http://www.icbf.gov.co/images/pobtrans.gif">
          <a:extLst>
            <a:ext uri="{FF2B5EF4-FFF2-40B4-BE49-F238E27FC236}">
              <a16:creationId xmlns:a16="http://schemas.microsoft.com/office/drawing/2014/main" id="{2AB692E7-39FA-4403-8462-502E2C33EE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96" name="Imagen 295" descr="http://www.icbf.gov.co/images/pobtrans.gif">
          <a:extLst>
            <a:ext uri="{FF2B5EF4-FFF2-40B4-BE49-F238E27FC236}">
              <a16:creationId xmlns:a16="http://schemas.microsoft.com/office/drawing/2014/main" id="{10043852-6911-467B-8A6C-4CC3CF24F5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97" name="Imagen 296" descr="http://www.icbf.gov.co/images/pobtrans.gif">
          <a:extLst>
            <a:ext uri="{FF2B5EF4-FFF2-40B4-BE49-F238E27FC236}">
              <a16:creationId xmlns:a16="http://schemas.microsoft.com/office/drawing/2014/main" id="{25641D03-E75E-42EC-B2D1-2EAFEDEC56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98" name="Imagen 297" descr="http://www.icbf.gov.co/images/pobtrans.gif">
          <a:extLst>
            <a:ext uri="{FF2B5EF4-FFF2-40B4-BE49-F238E27FC236}">
              <a16:creationId xmlns:a16="http://schemas.microsoft.com/office/drawing/2014/main" id="{3DCFAD87-8A51-45B4-9F6A-6EE9BD2354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299" name="Imagen 298" descr="http://www.icbf.gov.co/images/pobtrans.gif">
          <a:extLst>
            <a:ext uri="{FF2B5EF4-FFF2-40B4-BE49-F238E27FC236}">
              <a16:creationId xmlns:a16="http://schemas.microsoft.com/office/drawing/2014/main" id="{A030560D-3116-4F0E-94E3-AD914332D1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00" name="Imagen 299" descr="http://www.icbf.gov.co/images/pobtrans.gif">
          <a:extLst>
            <a:ext uri="{FF2B5EF4-FFF2-40B4-BE49-F238E27FC236}">
              <a16:creationId xmlns:a16="http://schemas.microsoft.com/office/drawing/2014/main" id="{8F49D3B5-49C2-49EF-BEEF-F9B6B56B79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01" name="Imagen 300" descr="http://www.icbf.gov.co/images/pobtrans.gif">
          <a:extLst>
            <a:ext uri="{FF2B5EF4-FFF2-40B4-BE49-F238E27FC236}">
              <a16:creationId xmlns:a16="http://schemas.microsoft.com/office/drawing/2014/main" id="{7A7F72AC-5D68-4D37-A65E-9A5FA4E974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02" name="Imagen 301" descr="http://www.icbf.gov.co/images/pobtrans.gif">
          <a:extLst>
            <a:ext uri="{FF2B5EF4-FFF2-40B4-BE49-F238E27FC236}">
              <a16:creationId xmlns:a16="http://schemas.microsoft.com/office/drawing/2014/main" id="{39599798-23F9-4ED7-8FFE-48F2D4C65B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03" name="Imagen 302" descr="http://www.icbf.gov.co/images/pobtrans.gif">
          <a:extLst>
            <a:ext uri="{FF2B5EF4-FFF2-40B4-BE49-F238E27FC236}">
              <a16:creationId xmlns:a16="http://schemas.microsoft.com/office/drawing/2014/main" id="{03C27F15-8A6A-4111-B2D3-F66D307F7C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04" name="Imagen 303" descr="http://www.icbf.gov.co/images/pobtrans.gif">
          <a:extLst>
            <a:ext uri="{FF2B5EF4-FFF2-40B4-BE49-F238E27FC236}">
              <a16:creationId xmlns:a16="http://schemas.microsoft.com/office/drawing/2014/main" id="{1AC3860C-EEB4-4CAC-AA09-B605CD0E8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05" name="Imagen 304" descr="http://www.icbf.gov.co/images/pobtrans.gif">
          <a:extLst>
            <a:ext uri="{FF2B5EF4-FFF2-40B4-BE49-F238E27FC236}">
              <a16:creationId xmlns:a16="http://schemas.microsoft.com/office/drawing/2014/main" id="{320B2657-8152-4EE1-8741-563B7388A2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06" name="Imagen 305" descr="http://www.icbf.gov.co/images/pobtrans.gif">
          <a:extLst>
            <a:ext uri="{FF2B5EF4-FFF2-40B4-BE49-F238E27FC236}">
              <a16:creationId xmlns:a16="http://schemas.microsoft.com/office/drawing/2014/main" id="{3A849B81-5A62-40F4-8F9E-8E9C489C31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07" name="Imagen 306" descr="http://www.icbf.gov.co/images/pobtrans.gif">
          <a:extLst>
            <a:ext uri="{FF2B5EF4-FFF2-40B4-BE49-F238E27FC236}">
              <a16:creationId xmlns:a16="http://schemas.microsoft.com/office/drawing/2014/main" id="{329857E3-D4E7-4103-980C-0CB939B443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08" name="Imagen 307" descr="http://www.icbf.gov.co/images/pobtrans.gif">
          <a:extLst>
            <a:ext uri="{FF2B5EF4-FFF2-40B4-BE49-F238E27FC236}">
              <a16:creationId xmlns:a16="http://schemas.microsoft.com/office/drawing/2014/main" id="{1E01B63A-DD81-4E62-89C3-ECD7026FC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09" name="Imagen 308" descr="http://www.icbf.gov.co/images/pobtrans.gif">
          <a:extLst>
            <a:ext uri="{FF2B5EF4-FFF2-40B4-BE49-F238E27FC236}">
              <a16:creationId xmlns:a16="http://schemas.microsoft.com/office/drawing/2014/main" id="{13EFEA0B-2237-4638-876E-AC14DBFC25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10" name="Imagen 309" descr="http://www.icbf.gov.co/images/pobtrans.gif">
          <a:extLst>
            <a:ext uri="{FF2B5EF4-FFF2-40B4-BE49-F238E27FC236}">
              <a16:creationId xmlns:a16="http://schemas.microsoft.com/office/drawing/2014/main" id="{6FF85324-B93F-4AB5-9B00-E5065867C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11" name="Imagen 310" descr="http://www.icbf.gov.co/images/pobtrans.gif">
          <a:extLst>
            <a:ext uri="{FF2B5EF4-FFF2-40B4-BE49-F238E27FC236}">
              <a16:creationId xmlns:a16="http://schemas.microsoft.com/office/drawing/2014/main" id="{A4C2F759-3003-42A9-B239-C21FBE1806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12" name="Imagen 311" descr="http://www.icbf.gov.co/images/pobtrans.gif">
          <a:extLst>
            <a:ext uri="{FF2B5EF4-FFF2-40B4-BE49-F238E27FC236}">
              <a16:creationId xmlns:a16="http://schemas.microsoft.com/office/drawing/2014/main" id="{174BA12C-E3B4-497E-A4E9-75512021E3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13" name="Imagen 312" descr="http://www.icbf.gov.co/images/pobtrans.gif">
          <a:extLst>
            <a:ext uri="{FF2B5EF4-FFF2-40B4-BE49-F238E27FC236}">
              <a16:creationId xmlns:a16="http://schemas.microsoft.com/office/drawing/2014/main" id="{31F83748-C3B0-4EF6-82C9-B26EBA8C97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14" name="Imagen 313" descr="http://www.icbf.gov.co/images/pobtrans.gif">
          <a:extLst>
            <a:ext uri="{FF2B5EF4-FFF2-40B4-BE49-F238E27FC236}">
              <a16:creationId xmlns:a16="http://schemas.microsoft.com/office/drawing/2014/main" id="{CC829D38-6338-4F38-A720-D860948DB9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15" name="Imagen 314" descr="http://www.icbf.gov.co/images/pobtrans.gif">
          <a:extLst>
            <a:ext uri="{FF2B5EF4-FFF2-40B4-BE49-F238E27FC236}">
              <a16:creationId xmlns:a16="http://schemas.microsoft.com/office/drawing/2014/main" id="{1F332759-2C44-472B-9F72-7287EB4FE5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16" name="Imagen 315" descr="http://www.icbf.gov.co/images/pobtrans.gif">
          <a:extLst>
            <a:ext uri="{FF2B5EF4-FFF2-40B4-BE49-F238E27FC236}">
              <a16:creationId xmlns:a16="http://schemas.microsoft.com/office/drawing/2014/main" id="{DADAA0C0-0B02-4895-809B-5EE5C34C7F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17" name="Imagen 316" descr="http://www.icbf.gov.co/images/pobtrans.gif">
          <a:extLst>
            <a:ext uri="{FF2B5EF4-FFF2-40B4-BE49-F238E27FC236}">
              <a16:creationId xmlns:a16="http://schemas.microsoft.com/office/drawing/2014/main" id="{B3D7209A-848A-4E68-8D2C-14D9326954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18" name="Imagen 317" descr="http://www.icbf.gov.co/images/pobtrans.gif">
          <a:extLst>
            <a:ext uri="{FF2B5EF4-FFF2-40B4-BE49-F238E27FC236}">
              <a16:creationId xmlns:a16="http://schemas.microsoft.com/office/drawing/2014/main" id="{D467BDE0-8BC1-41EC-984E-6B3E2839DA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83</xdr:row>
      <xdr:rowOff>0</xdr:rowOff>
    </xdr:from>
    <xdr:ext cx="9525" cy="114300"/>
    <xdr:pic>
      <xdr:nvPicPr>
        <xdr:cNvPr id="319" name="Imagen 318" descr="http://www.icbf.gov.co/images/pobtrans.gif">
          <a:extLst>
            <a:ext uri="{FF2B5EF4-FFF2-40B4-BE49-F238E27FC236}">
              <a16:creationId xmlns:a16="http://schemas.microsoft.com/office/drawing/2014/main" id="{6987907B-F66C-457C-9FBD-88EE950597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755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3</xdr:col>
      <xdr:colOff>0</xdr:colOff>
      <xdr:row>76</xdr:row>
      <xdr:rowOff>0</xdr:rowOff>
    </xdr:from>
    <xdr:to>
      <xdr:col>3</xdr:col>
      <xdr:colOff>9525</xdr:colOff>
      <xdr:row>76</xdr:row>
      <xdr:rowOff>114300</xdr:rowOff>
    </xdr:to>
    <xdr:pic>
      <xdr:nvPicPr>
        <xdr:cNvPr id="2" name="Imagen 305" descr="http://www.icbf.gov.co/images/pobtrans.gif">
          <a:extLst>
            <a:ext uri="{FF2B5EF4-FFF2-40B4-BE49-F238E27FC236}">
              <a16:creationId xmlns:a16="http://schemas.microsoft.com/office/drawing/2014/main" id="{15E9508C-D965-427D-B893-29C6A88BC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 name="Imagen 306" descr="http://www.icbf.gov.co/images/pobtrans.gif">
          <a:extLst>
            <a:ext uri="{FF2B5EF4-FFF2-40B4-BE49-F238E27FC236}">
              <a16:creationId xmlns:a16="http://schemas.microsoft.com/office/drawing/2014/main" id="{C11606A7-FF32-4A3B-93EB-E2A8ADDA4D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 name="Imagen 307" descr="http://www.icbf.gov.co/images/pobtrans.gif">
          <a:extLst>
            <a:ext uri="{FF2B5EF4-FFF2-40B4-BE49-F238E27FC236}">
              <a16:creationId xmlns:a16="http://schemas.microsoft.com/office/drawing/2014/main" id="{DF5FE426-5EAB-4466-A564-6B122C76F3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 name="Imagen 697" descr="http://www.icbf.gov.co/images/pobtrans.gif">
          <a:extLst>
            <a:ext uri="{FF2B5EF4-FFF2-40B4-BE49-F238E27FC236}">
              <a16:creationId xmlns:a16="http://schemas.microsoft.com/office/drawing/2014/main" id="{8BE2CAFF-53CE-4F9B-A918-5961F3288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 name="Imagen 785" descr="http://www.icbf.gov.co/images/pobtrans.gif">
          <a:extLst>
            <a:ext uri="{FF2B5EF4-FFF2-40B4-BE49-F238E27FC236}">
              <a16:creationId xmlns:a16="http://schemas.microsoft.com/office/drawing/2014/main" id="{7CE7FBB1-6ADB-4414-A8E2-D5FE5DBABE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 name="Imagen 790" descr="http://www.icbf.gov.co/images/pobtrans.gif">
          <a:extLst>
            <a:ext uri="{FF2B5EF4-FFF2-40B4-BE49-F238E27FC236}">
              <a16:creationId xmlns:a16="http://schemas.microsoft.com/office/drawing/2014/main" id="{310937E4-9305-4234-936E-58E1D1447F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 name="Imagen 1079" descr="http://www.icbf.gov.co/images/pobtrans.gif">
          <a:extLst>
            <a:ext uri="{FF2B5EF4-FFF2-40B4-BE49-F238E27FC236}">
              <a16:creationId xmlns:a16="http://schemas.microsoft.com/office/drawing/2014/main" id="{94D8ED14-1D7C-4D8E-A039-892E4B336A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 name="Imagen 1566" descr="http://www.icbf.gov.co/images/pobtrans.gif">
          <a:extLst>
            <a:ext uri="{FF2B5EF4-FFF2-40B4-BE49-F238E27FC236}">
              <a16:creationId xmlns:a16="http://schemas.microsoft.com/office/drawing/2014/main" id="{3ADFF1D9-68C8-49A1-854D-11B892ABC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 name="Imagen 1570" descr="http://www.icbf.gov.co/images/pobtrans.gif">
          <a:extLst>
            <a:ext uri="{FF2B5EF4-FFF2-40B4-BE49-F238E27FC236}">
              <a16:creationId xmlns:a16="http://schemas.microsoft.com/office/drawing/2014/main" id="{D54BF8B0-C284-43FC-A44C-7ADEF466B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 name="Imagen 1687" descr="http://www.icbf.gov.co/images/pobtrans.gif">
          <a:extLst>
            <a:ext uri="{FF2B5EF4-FFF2-40B4-BE49-F238E27FC236}">
              <a16:creationId xmlns:a16="http://schemas.microsoft.com/office/drawing/2014/main" id="{40DA587B-64DB-4D7E-A305-8F573927EA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 name="Imagen 1914" descr="http://www.icbf.gov.co/images/pobtrans.gif">
          <a:extLst>
            <a:ext uri="{FF2B5EF4-FFF2-40B4-BE49-F238E27FC236}">
              <a16:creationId xmlns:a16="http://schemas.microsoft.com/office/drawing/2014/main" id="{589BAB60-0143-4E5F-9587-61A70BDF8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 name="Imagen 2186" descr="http://www.icbf.gov.co/images/pobtrans.gif">
          <a:extLst>
            <a:ext uri="{FF2B5EF4-FFF2-40B4-BE49-F238E27FC236}">
              <a16:creationId xmlns:a16="http://schemas.microsoft.com/office/drawing/2014/main" id="{BA97E35B-26C9-4090-B352-FB1550945E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4" name="Imagen 2221" descr="http://www.icbf.gov.co/images/pobtrans.gif">
          <a:extLst>
            <a:ext uri="{FF2B5EF4-FFF2-40B4-BE49-F238E27FC236}">
              <a16:creationId xmlns:a16="http://schemas.microsoft.com/office/drawing/2014/main" id="{4244C7F6-4A4C-49ED-A64A-4C188CB1F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5" name="Imagen 2859" descr="http://www.icbf.gov.co/images/pobtrans.gif">
          <a:extLst>
            <a:ext uri="{FF2B5EF4-FFF2-40B4-BE49-F238E27FC236}">
              <a16:creationId xmlns:a16="http://schemas.microsoft.com/office/drawing/2014/main" id="{6D8D070A-F8F0-4506-B525-8D1E4CF684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6" name="Imagen 2870" descr="http://www.icbf.gov.co/images/pobtrans.gif">
          <a:extLst>
            <a:ext uri="{FF2B5EF4-FFF2-40B4-BE49-F238E27FC236}">
              <a16:creationId xmlns:a16="http://schemas.microsoft.com/office/drawing/2014/main" id="{B8BF1C5F-EAE3-4B8D-B0B4-87F2D5CF1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7" name="Imagen 2951" descr="http://www.icbf.gov.co/images/pobtrans.gif">
          <a:extLst>
            <a:ext uri="{FF2B5EF4-FFF2-40B4-BE49-F238E27FC236}">
              <a16:creationId xmlns:a16="http://schemas.microsoft.com/office/drawing/2014/main" id="{8F02C673-F8D8-48EC-AEF0-D765480AA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8" name="Imagen 2954" descr="http://www.icbf.gov.co/images/pobtrans.gif">
          <a:extLst>
            <a:ext uri="{FF2B5EF4-FFF2-40B4-BE49-F238E27FC236}">
              <a16:creationId xmlns:a16="http://schemas.microsoft.com/office/drawing/2014/main" id="{8D0C5828-F5A0-492A-8E94-96D41BAD15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9" name="Imagen 3123" descr="http://www.icbf.gov.co/images/pobtrans.gif">
          <a:extLst>
            <a:ext uri="{FF2B5EF4-FFF2-40B4-BE49-F238E27FC236}">
              <a16:creationId xmlns:a16="http://schemas.microsoft.com/office/drawing/2014/main" id="{9BD02811-4891-4EE1-8924-552C1CE2A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20" name="Imagen 3206" descr="http://www.icbf.gov.co/images/pobtrans.gif">
          <a:extLst>
            <a:ext uri="{FF2B5EF4-FFF2-40B4-BE49-F238E27FC236}">
              <a16:creationId xmlns:a16="http://schemas.microsoft.com/office/drawing/2014/main" id="{C107B0BE-0DCA-4673-B622-0541348C76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21" name="Imagen 3810" descr="http://www.icbf.gov.co/images/pobtrans.gif">
          <a:extLst>
            <a:ext uri="{FF2B5EF4-FFF2-40B4-BE49-F238E27FC236}">
              <a16:creationId xmlns:a16="http://schemas.microsoft.com/office/drawing/2014/main" id="{0AFC8994-365D-47B2-947D-9AED3087E6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22" name="Imagen 3821" descr="http://www.icbf.gov.co/images/pobtrans.gif">
          <a:extLst>
            <a:ext uri="{FF2B5EF4-FFF2-40B4-BE49-F238E27FC236}">
              <a16:creationId xmlns:a16="http://schemas.microsoft.com/office/drawing/2014/main" id="{C2DD9FFE-EB58-41F8-92F1-6333E872F0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23" name="Imagen 3899" descr="http://www.icbf.gov.co/images/pobtrans.gif">
          <a:extLst>
            <a:ext uri="{FF2B5EF4-FFF2-40B4-BE49-F238E27FC236}">
              <a16:creationId xmlns:a16="http://schemas.microsoft.com/office/drawing/2014/main" id="{2726042C-D722-41D2-9E47-060A71940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24" name="Imagen 3909" descr="http://www.icbf.gov.co/images/pobtrans.gif">
          <a:extLst>
            <a:ext uri="{FF2B5EF4-FFF2-40B4-BE49-F238E27FC236}">
              <a16:creationId xmlns:a16="http://schemas.microsoft.com/office/drawing/2014/main" id="{68C2AA01-6CC9-4943-BDEB-C7E2CF48B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25" name="Imagen 4244" descr="http://www.icbf.gov.co/images/pobtrans.gif">
          <a:extLst>
            <a:ext uri="{FF2B5EF4-FFF2-40B4-BE49-F238E27FC236}">
              <a16:creationId xmlns:a16="http://schemas.microsoft.com/office/drawing/2014/main" id="{4B770CB5-63D1-4FEA-B274-B4F4495B8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26" name="Imagen 4461" descr="http://www.icbf.gov.co/images/pobtrans.gif">
          <a:extLst>
            <a:ext uri="{FF2B5EF4-FFF2-40B4-BE49-F238E27FC236}">
              <a16:creationId xmlns:a16="http://schemas.microsoft.com/office/drawing/2014/main" id="{6277D85A-399B-4CED-AF77-440ADB9E9C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27" name="Imagen 4811" descr="http://www.icbf.gov.co/images/pobtrans.gif">
          <a:extLst>
            <a:ext uri="{FF2B5EF4-FFF2-40B4-BE49-F238E27FC236}">
              <a16:creationId xmlns:a16="http://schemas.microsoft.com/office/drawing/2014/main" id="{C92EB92F-8D7D-46DB-8BE7-73DABFF92D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28" name="Imagen 4820" descr="http://www.icbf.gov.co/images/pobtrans.gif">
          <a:extLst>
            <a:ext uri="{FF2B5EF4-FFF2-40B4-BE49-F238E27FC236}">
              <a16:creationId xmlns:a16="http://schemas.microsoft.com/office/drawing/2014/main" id="{BB857E09-2868-4B7B-B16B-D9F461399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29" name="Imagen 5584" descr="http://www.icbf.gov.co/images/pobtrans.gif">
          <a:extLst>
            <a:ext uri="{FF2B5EF4-FFF2-40B4-BE49-F238E27FC236}">
              <a16:creationId xmlns:a16="http://schemas.microsoft.com/office/drawing/2014/main" id="{0E001455-51DB-4569-AE38-9EDF119D4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0" name="Imagen 5931" descr="http://www.icbf.gov.co/images/pobtrans.gif">
          <a:extLst>
            <a:ext uri="{FF2B5EF4-FFF2-40B4-BE49-F238E27FC236}">
              <a16:creationId xmlns:a16="http://schemas.microsoft.com/office/drawing/2014/main" id="{877952C6-42BA-4EAD-A5F7-926C280257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1" name="Imagen 6103" descr="http://www.icbf.gov.co/images/pobtrans.gif">
          <a:extLst>
            <a:ext uri="{FF2B5EF4-FFF2-40B4-BE49-F238E27FC236}">
              <a16:creationId xmlns:a16="http://schemas.microsoft.com/office/drawing/2014/main" id="{1F51A5DE-25F1-40B2-B069-F36C430D6E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2" name="Imagen 6107" descr="http://www.icbf.gov.co/images/pobtrans.gif">
          <a:extLst>
            <a:ext uri="{FF2B5EF4-FFF2-40B4-BE49-F238E27FC236}">
              <a16:creationId xmlns:a16="http://schemas.microsoft.com/office/drawing/2014/main" id="{6FF0D5F5-93DF-4586-85E0-A954630B6C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3" name="Imagen 6731" descr="http://www.icbf.gov.co/images/pobtrans.gif">
          <a:extLst>
            <a:ext uri="{FF2B5EF4-FFF2-40B4-BE49-F238E27FC236}">
              <a16:creationId xmlns:a16="http://schemas.microsoft.com/office/drawing/2014/main" id="{35E62054-4636-49DF-93F9-9E8C1CC44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4" name="Imagen 6951" descr="http://www.icbf.gov.co/images/pobtrans.gif">
          <a:extLst>
            <a:ext uri="{FF2B5EF4-FFF2-40B4-BE49-F238E27FC236}">
              <a16:creationId xmlns:a16="http://schemas.microsoft.com/office/drawing/2014/main" id="{1ED90D7A-0A54-448F-9752-CFDD76367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5" name="Imagen 7032" descr="http://www.icbf.gov.co/images/pobtrans.gif">
          <a:extLst>
            <a:ext uri="{FF2B5EF4-FFF2-40B4-BE49-F238E27FC236}">
              <a16:creationId xmlns:a16="http://schemas.microsoft.com/office/drawing/2014/main" id="{5990B2D6-6455-4ADC-AC9D-48F359935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6" name="Imagen 7042" descr="http://www.icbf.gov.co/images/pobtrans.gif">
          <a:extLst>
            <a:ext uri="{FF2B5EF4-FFF2-40B4-BE49-F238E27FC236}">
              <a16:creationId xmlns:a16="http://schemas.microsoft.com/office/drawing/2014/main" id="{3F9BE73D-C6ED-47F1-88C5-53B5FD3AA3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7" name="Imagen 7053" descr="http://www.icbf.gov.co/images/pobtrans.gif">
          <a:extLst>
            <a:ext uri="{FF2B5EF4-FFF2-40B4-BE49-F238E27FC236}">
              <a16:creationId xmlns:a16="http://schemas.microsoft.com/office/drawing/2014/main" id="{A317024A-F67C-4570-854B-26087868D1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8" name="Imagen 7120" descr="http://www.icbf.gov.co/images/pobtrans.gif">
          <a:extLst>
            <a:ext uri="{FF2B5EF4-FFF2-40B4-BE49-F238E27FC236}">
              <a16:creationId xmlns:a16="http://schemas.microsoft.com/office/drawing/2014/main" id="{1091AAF3-F96B-48CD-BF8D-0169E8D6A0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39" name="Imagen 7187" descr="http://www.icbf.gov.co/images/pobtrans.gif">
          <a:extLst>
            <a:ext uri="{FF2B5EF4-FFF2-40B4-BE49-F238E27FC236}">
              <a16:creationId xmlns:a16="http://schemas.microsoft.com/office/drawing/2014/main" id="{2ECF84A1-0A1C-4DD9-848D-07318EC9F8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0" name="Imagen 7417" descr="http://www.icbf.gov.co/images/pobtrans.gif">
          <a:extLst>
            <a:ext uri="{FF2B5EF4-FFF2-40B4-BE49-F238E27FC236}">
              <a16:creationId xmlns:a16="http://schemas.microsoft.com/office/drawing/2014/main" id="{99AEF641-28B3-4FC3-BFB5-5F09B5A36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1" name="Imagen 7504" descr="http://www.icbf.gov.co/images/pobtrans.gif">
          <a:extLst>
            <a:ext uri="{FF2B5EF4-FFF2-40B4-BE49-F238E27FC236}">
              <a16:creationId xmlns:a16="http://schemas.microsoft.com/office/drawing/2014/main" id="{5F1070F2-151B-42C6-AB0B-90B8CCFD1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2" name="Imagen 7597" descr="http://www.icbf.gov.co/images/pobtrans.gif">
          <a:extLst>
            <a:ext uri="{FF2B5EF4-FFF2-40B4-BE49-F238E27FC236}">
              <a16:creationId xmlns:a16="http://schemas.microsoft.com/office/drawing/2014/main" id="{91C234FA-8A4C-4D5C-A755-2A9EA3B330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3" name="Imagen 7659" descr="http://www.icbf.gov.co/images/pobtrans.gif">
          <a:extLst>
            <a:ext uri="{FF2B5EF4-FFF2-40B4-BE49-F238E27FC236}">
              <a16:creationId xmlns:a16="http://schemas.microsoft.com/office/drawing/2014/main" id="{64886A24-FACE-403E-AF9E-9F2CB9B9A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4" name="Imagen 7767" descr="http://www.icbf.gov.co/images/pobtrans.gif">
          <a:extLst>
            <a:ext uri="{FF2B5EF4-FFF2-40B4-BE49-F238E27FC236}">
              <a16:creationId xmlns:a16="http://schemas.microsoft.com/office/drawing/2014/main" id="{8A2C46EA-5C95-4F8A-BF0F-C92725629C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5" name="Imagen 7853" descr="http://www.icbf.gov.co/images/pobtrans.gif">
          <a:extLst>
            <a:ext uri="{FF2B5EF4-FFF2-40B4-BE49-F238E27FC236}">
              <a16:creationId xmlns:a16="http://schemas.microsoft.com/office/drawing/2014/main" id="{B06B9807-1856-46E9-9586-0DA3A37CF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6" name="Imagen 7936" descr="http://www.icbf.gov.co/images/pobtrans.gif">
          <a:extLst>
            <a:ext uri="{FF2B5EF4-FFF2-40B4-BE49-F238E27FC236}">
              <a16:creationId xmlns:a16="http://schemas.microsoft.com/office/drawing/2014/main" id="{2AE25A83-FA8A-4ADE-9E02-BACBB5498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7" name="Imagen 8612" descr="http://www.icbf.gov.co/images/pobtrans.gif">
          <a:extLst>
            <a:ext uri="{FF2B5EF4-FFF2-40B4-BE49-F238E27FC236}">
              <a16:creationId xmlns:a16="http://schemas.microsoft.com/office/drawing/2014/main" id="{287923A2-BD1C-4F07-B92E-740C7C4128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8" name="Imagen 9931" descr="http://www.icbf.gov.co/images/pobtrans.gif">
          <a:extLst>
            <a:ext uri="{FF2B5EF4-FFF2-40B4-BE49-F238E27FC236}">
              <a16:creationId xmlns:a16="http://schemas.microsoft.com/office/drawing/2014/main" id="{0D36A0CD-678F-4D24-B4C7-4437F7E70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49" name="Imagen 10425" descr="http://www.icbf.gov.co/images/pobtrans.gif">
          <a:extLst>
            <a:ext uri="{FF2B5EF4-FFF2-40B4-BE49-F238E27FC236}">
              <a16:creationId xmlns:a16="http://schemas.microsoft.com/office/drawing/2014/main" id="{D678EFC8-D6E2-4304-B409-6E4965722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0" name="Imagen 10665" descr="http://www.icbf.gov.co/images/pobtrans.gif">
          <a:extLst>
            <a:ext uri="{FF2B5EF4-FFF2-40B4-BE49-F238E27FC236}">
              <a16:creationId xmlns:a16="http://schemas.microsoft.com/office/drawing/2014/main" id="{14CCCDDD-38B0-468D-9B34-7FEC8D326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1" name="Imagen 12565" descr="http://www.icbf.gov.co/images/pobtrans.gif">
          <a:extLst>
            <a:ext uri="{FF2B5EF4-FFF2-40B4-BE49-F238E27FC236}">
              <a16:creationId xmlns:a16="http://schemas.microsoft.com/office/drawing/2014/main" id="{7398B1B2-7F3B-47BE-AC17-59B03A7154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2" name="Imagen 12591" descr="http://www.icbf.gov.co/images/pobtrans.gif">
          <a:extLst>
            <a:ext uri="{FF2B5EF4-FFF2-40B4-BE49-F238E27FC236}">
              <a16:creationId xmlns:a16="http://schemas.microsoft.com/office/drawing/2014/main" id="{A397A5F7-8241-49FC-9632-7D52FBD8A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3" name="Imagen 12605" descr="http://www.icbf.gov.co/images/pobtrans.gif">
          <a:extLst>
            <a:ext uri="{FF2B5EF4-FFF2-40B4-BE49-F238E27FC236}">
              <a16:creationId xmlns:a16="http://schemas.microsoft.com/office/drawing/2014/main" id="{84D734C9-815B-4CE9-A702-5C225C4AD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4" name="Imagen 12623" descr="http://www.icbf.gov.co/images/pobtrans.gif">
          <a:extLst>
            <a:ext uri="{FF2B5EF4-FFF2-40B4-BE49-F238E27FC236}">
              <a16:creationId xmlns:a16="http://schemas.microsoft.com/office/drawing/2014/main" id="{8E6E99CA-C092-4F12-92EF-E75771E6E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5" name="Imagen 12635" descr="http://www.icbf.gov.co/images/pobtrans.gif">
          <a:extLst>
            <a:ext uri="{FF2B5EF4-FFF2-40B4-BE49-F238E27FC236}">
              <a16:creationId xmlns:a16="http://schemas.microsoft.com/office/drawing/2014/main" id="{774767C9-1785-44A1-B23D-827FD454C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6" name="Imagen 12645" descr="http://www.icbf.gov.co/images/pobtrans.gif">
          <a:extLst>
            <a:ext uri="{FF2B5EF4-FFF2-40B4-BE49-F238E27FC236}">
              <a16:creationId xmlns:a16="http://schemas.microsoft.com/office/drawing/2014/main" id="{24DFA280-02B1-47F1-A70D-A1DB8CBF69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7" name="Imagen 12651" descr="http://www.icbf.gov.co/images/pobtrans.gif">
          <a:extLst>
            <a:ext uri="{FF2B5EF4-FFF2-40B4-BE49-F238E27FC236}">
              <a16:creationId xmlns:a16="http://schemas.microsoft.com/office/drawing/2014/main" id="{22C32E5C-DBF7-4A8C-9E05-EDE59D650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8" name="Imagen 13130" descr="http://www.icbf.gov.co/images/pobtrans.gif">
          <a:extLst>
            <a:ext uri="{FF2B5EF4-FFF2-40B4-BE49-F238E27FC236}">
              <a16:creationId xmlns:a16="http://schemas.microsoft.com/office/drawing/2014/main" id="{2F114896-CD00-4D1A-AD5C-8CFD361CCD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59" name="Imagen 13576" descr="http://www.icbf.gov.co/images/pobtrans.gif">
          <a:extLst>
            <a:ext uri="{FF2B5EF4-FFF2-40B4-BE49-F238E27FC236}">
              <a16:creationId xmlns:a16="http://schemas.microsoft.com/office/drawing/2014/main" id="{370498D6-8D22-43AD-A9A3-D175274619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0" name="Imagen 13599" descr="http://www.icbf.gov.co/images/pobtrans.gif">
          <a:extLst>
            <a:ext uri="{FF2B5EF4-FFF2-40B4-BE49-F238E27FC236}">
              <a16:creationId xmlns:a16="http://schemas.microsoft.com/office/drawing/2014/main" id="{5C1AE167-66FE-4F05-B442-6EBCE5E51D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1" name="Imagen 13600" descr="http://www.icbf.gov.co/images/pobtrans.gif">
          <a:extLst>
            <a:ext uri="{FF2B5EF4-FFF2-40B4-BE49-F238E27FC236}">
              <a16:creationId xmlns:a16="http://schemas.microsoft.com/office/drawing/2014/main" id="{03FAAC12-F433-4DDE-8AF7-F43468C4A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2" name="Imagen 13603" descr="http://www.icbf.gov.co/images/pobtrans.gif">
          <a:extLst>
            <a:ext uri="{FF2B5EF4-FFF2-40B4-BE49-F238E27FC236}">
              <a16:creationId xmlns:a16="http://schemas.microsoft.com/office/drawing/2014/main" id="{E30F77E5-23E6-4F6E-8C5D-954A78980F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3" name="Imagen 13611" descr="http://www.icbf.gov.co/images/pobtrans.gif">
          <a:extLst>
            <a:ext uri="{FF2B5EF4-FFF2-40B4-BE49-F238E27FC236}">
              <a16:creationId xmlns:a16="http://schemas.microsoft.com/office/drawing/2014/main" id="{CE5ECF0A-E865-4E49-B6FC-1701AA5F9C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4" name="Imagen 13903" descr="http://www.icbf.gov.co/images/pobtrans.gif">
          <a:extLst>
            <a:ext uri="{FF2B5EF4-FFF2-40B4-BE49-F238E27FC236}">
              <a16:creationId xmlns:a16="http://schemas.microsoft.com/office/drawing/2014/main" id="{F07CA580-502D-465A-90CA-D24A85EDB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5" name="Imagen 13983" descr="http://www.icbf.gov.co/images/pobtrans.gif">
          <a:extLst>
            <a:ext uri="{FF2B5EF4-FFF2-40B4-BE49-F238E27FC236}">
              <a16:creationId xmlns:a16="http://schemas.microsoft.com/office/drawing/2014/main" id="{DE8B62E9-75EF-408E-A75C-3273E9D231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6" name="Imagen 14387" descr="http://www.icbf.gov.co/images/pobtrans.gif">
          <a:extLst>
            <a:ext uri="{FF2B5EF4-FFF2-40B4-BE49-F238E27FC236}">
              <a16:creationId xmlns:a16="http://schemas.microsoft.com/office/drawing/2014/main" id="{5F259F02-F2AD-4EC7-A9A5-3E5057EAE5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7" name="Imagen 14460" descr="http://www.icbf.gov.co/images/pobtrans.gif">
          <a:extLst>
            <a:ext uri="{FF2B5EF4-FFF2-40B4-BE49-F238E27FC236}">
              <a16:creationId xmlns:a16="http://schemas.microsoft.com/office/drawing/2014/main" id="{1C58BADA-0C49-4B32-AB30-0B45EF533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8" name="Imagen 14689" descr="http://www.icbf.gov.co/images/pobtrans.gif">
          <a:extLst>
            <a:ext uri="{FF2B5EF4-FFF2-40B4-BE49-F238E27FC236}">
              <a16:creationId xmlns:a16="http://schemas.microsoft.com/office/drawing/2014/main" id="{2D13C5FB-73A3-4F1A-8B04-CEB520FC1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69" name="Imagen 14884" descr="http://www.icbf.gov.co/images/pobtrans.gif">
          <a:extLst>
            <a:ext uri="{FF2B5EF4-FFF2-40B4-BE49-F238E27FC236}">
              <a16:creationId xmlns:a16="http://schemas.microsoft.com/office/drawing/2014/main" id="{A59D43B3-D5BF-4064-AC93-CBB30E549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0" name="Imagen 15080" descr="http://www.icbf.gov.co/images/pobtrans.gif">
          <a:extLst>
            <a:ext uri="{FF2B5EF4-FFF2-40B4-BE49-F238E27FC236}">
              <a16:creationId xmlns:a16="http://schemas.microsoft.com/office/drawing/2014/main" id="{BA4A6139-FB30-4388-B92A-E03B56FA3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1" name="Imagen 15397" descr="http://www.icbf.gov.co/images/pobtrans.gif">
          <a:extLst>
            <a:ext uri="{FF2B5EF4-FFF2-40B4-BE49-F238E27FC236}">
              <a16:creationId xmlns:a16="http://schemas.microsoft.com/office/drawing/2014/main" id="{B1A415F6-1EF4-413F-8700-410AF1D47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2" name="Imagen 15538" descr="http://www.icbf.gov.co/images/pobtrans.gif">
          <a:extLst>
            <a:ext uri="{FF2B5EF4-FFF2-40B4-BE49-F238E27FC236}">
              <a16:creationId xmlns:a16="http://schemas.microsoft.com/office/drawing/2014/main" id="{2CA94684-999C-4E7E-B5D5-D89670D3E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3" name="Imagen 15814" descr="http://www.icbf.gov.co/images/pobtrans.gif">
          <a:extLst>
            <a:ext uri="{FF2B5EF4-FFF2-40B4-BE49-F238E27FC236}">
              <a16:creationId xmlns:a16="http://schemas.microsoft.com/office/drawing/2014/main" id="{A0D1E322-BAB9-44B3-925F-DB62FD313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4" name="Imagen 15817" descr="http://www.icbf.gov.co/images/pobtrans.gif">
          <a:extLst>
            <a:ext uri="{FF2B5EF4-FFF2-40B4-BE49-F238E27FC236}">
              <a16:creationId xmlns:a16="http://schemas.microsoft.com/office/drawing/2014/main" id="{9E150E94-CAB3-4E19-AC31-2DA044BB4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5" name="Imagen 16193" descr="http://www.icbf.gov.co/images/pobtrans.gif">
          <a:extLst>
            <a:ext uri="{FF2B5EF4-FFF2-40B4-BE49-F238E27FC236}">
              <a16:creationId xmlns:a16="http://schemas.microsoft.com/office/drawing/2014/main" id="{F2CC2E5E-B7AC-4AE4-99A7-CC960352D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6" name="Imagen 16273" descr="http://www.icbf.gov.co/images/pobtrans.gif">
          <a:extLst>
            <a:ext uri="{FF2B5EF4-FFF2-40B4-BE49-F238E27FC236}">
              <a16:creationId xmlns:a16="http://schemas.microsoft.com/office/drawing/2014/main" id="{55F9376C-A09A-413B-BDF3-A7C24A52B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7" name="Imagen 16503" descr="http://www.icbf.gov.co/images/pobtrans.gif">
          <a:extLst>
            <a:ext uri="{FF2B5EF4-FFF2-40B4-BE49-F238E27FC236}">
              <a16:creationId xmlns:a16="http://schemas.microsoft.com/office/drawing/2014/main" id="{4CB0E84D-DB3F-4FBE-B3D0-AF8AD2425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8" name="Imagen 16724" descr="http://www.icbf.gov.co/images/pobtrans.gif">
          <a:extLst>
            <a:ext uri="{FF2B5EF4-FFF2-40B4-BE49-F238E27FC236}">
              <a16:creationId xmlns:a16="http://schemas.microsoft.com/office/drawing/2014/main" id="{4EB41161-F5B8-451C-9429-B67FD417F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79" name="Imagen 17478" descr="http://www.icbf.gov.co/images/pobtrans.gif">
          <a:extLst>
            <a:ext uri="{FF2B5EF4-FFF2-40B4-BE49-F238E27FC236}">
              <a16:creationId xmlns:a16="http://schemas.microsoft.com/office/drawing/2014/main" id="{32808C7A-9EEA-4D51-A19F-473F440A4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0" name="Imagen 17640" descr="http://www.icbf.gov.co/images/pobtrans.gif">
          <a:extLst>
            <a:ext uri="{FF2B5EF4-FFF2-40B4-BE49-F238E27FC236}">
              <a16:creationId xmlns:a16="http://schemas.microsoft.com/office/drawing/2014/main" id="{9F28F488-455B-452F-BFF6-72754CDCCE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1" name="Imagen 17642" descr="http://www.icbf.gov.co/images/pobtrans.gif">
          <a:extLst>
            <a:ext uri="{FF2B5EF4-FFF2-40B4-BE49-F238E27FC236}">
              <a16:creationId xmlns:a16="http://schemas.microsoft.com/office/drawing/2014/main" id="{C83BF49C-D26A-40F6-8E82-5083628E6F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2" name="Imagen 19004" descr="http://www.icbf.gov.co/images/pobtrans.gif">
          <a:extLst>
            <a:ext uri="{FF2B5EF4-FFF2-40B4-BE49-F238E27FC236}">
              <a16:creationId xmlns:a16="http://schemas.microsoft.com/office/drawing/2014/main" id="{A977BF3E-0945-4F24-A0BB-1295154AC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3" name="Imagen 19474" descr="http://www.icbf.gov.co/images/pobtrans.gif">
          <a:extLst>
            <a:ext uri="{FF2B5EF4-FFF2-40B4-BE49-F238E27FC236}">
              <a16:creationId xmlns:a16="http://schemas.microsoft.com/office/drawing/2014/main" id="{C2F40314-5350-4DFA-BAD6-4D4E71B110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4" name="Imagen 19708" descr="http://www.icbf.gov.co/images/pobtrans.gif">
          <a:extLst>
            <a:ext uri="{FF2B5EF4-FFF2-40B4-BE49-F238E27FC236}">
              <a16:creationId xmlns:a16="http://schemas.microsoft.com/office/drawing/2014/main" id="{8821BED9-180E-43ED-94F9-D43741F92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5" name="Imagen 19720" descr="http://www.icbf.gov.co/images/pobtrans.gif">
          <a:extLst>
            <a:ext uri="{FF2B5EF4-FFF2-40B4-BE49-F238E27FC236}">
              <a16:creationId xmlns:a16="http://schemas.microsoft.com/office/drawing/2014/main" id="{F87110BD-BE43-4282-AFA0-EFA8D32BD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6" name="Imagen 19739" descr="http://www.icbf.gov.co/images/pobtrans.gif">
          <a:extLst>
            <a:ext uri="{FF2B5EF4-FFF2-40B4-BE49-F238E27FC236}">
              <a16:creationId xmlns:a16="http://schemas.microsoft.com/office/drawing/2014/main" id="{A28FFC3F-1EED-4935-8055-1973E3ECE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7" name="Imagen 19765" descr="http://www.icbf.gov.co/images/pobtrans.gif">
          <a:extLst>
            <a:ext uri="{FF2B5EF4-FFF2-40B4-BE49-F238E27FC236}">
              <a16:creationId xmlns:a16="http://schemas.microsoft.com/office/drawing/2014/main" id="{3D45D35B-3C32-4F4C-9BC4-66187FAA8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8" name="Imagen 19774" descr="http://www.icbf.gov.co/images/pobtrans.gif">
          <a:extLst>
            <a:ext uri="{FF2B5EF4-FFF2-40B4-BE49-F238E27FC236}">
              <a16:creationId xmlns:a16="http://schemas.microsoft.com/office/drawing/2014/main" id="{C860B78F-904E-4DE2-977D-7B77DF15E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89" name="Imagen 20425" descr="http://www.icbf.gov.co/images/pobtrans.gif">
          <a:extLst>
            <a:ext uri="{FF2B5EF4-FFF2-40B4-BE49-F238E27FC236}">
              <a16:creationId xmlns:a16="http://schemas.microsoft.com/office/drawing/2014/main" id="{D3D72EAC-0C9A-41EC-A28D-655BFC71A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0" name="Imagen 20722" descr="http://www.icbf.gov.co/images/pobtrans.gif">
          <a:extLst>
            <a:ext uri="{FF2B5EF4-FFF2-40B4-BE49-F238E27FC236}">
              <a16:creationId xmlns:a16="http://schemas.microsoft.com/office/drawing/2014/main" id="{0FC73C4D-2AAC-4D31-A05A-ACFA57142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1" name="Imagen 20732" descr="http://www.icbf.gov.co/images/pobtrans.gif">
          <a:extLst>
            <a:ext uri="{FF2B5EF4-FFF2-40B4-BE49-F238E27FC236}">
              <a16:creationId xmlns:a16="http://schemas.microsoft.com/office/drawing/2014/main" id="{C300463B-87AB-47FB-8F59-448AC0247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2" name="Imagen 21759" descr="http://www.icbf.gov.co/images/pobtrans.gif">
          <a:extLst>
            <a:ext uri="{FF2B5EF4-FFF2-40B4-BE49-F238E27FC236}">
              <a16:creationId xmlns:a16="http://schemas.microsoft.com/office/drawing/2014/main" id="{112BCD2B-4B25-4897-B3C6-BADF4505C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3" name="Imagen 21761" descr="http://www.icbf.gov.co/images/pobtrans.gif">
          <a:extLst>
            <a:ext uri="{FF2B5EF4-FFF2-40B4-BE49-F238E27FC236}">
              <a16:creationId xmlns:a16="http://schemas.microsoft.com/office/drawing/2014/main" id="{27F16DED-98C1-457E-A7C5-BB47A2A02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4" name="Imagen 22260" descr="http://www.icbf.gov.co/images/pobtrans.gif">
          <a:extLst>
            <a:ext uri="{FF2B5EF4-FFF2-40B4-BE49-F238E27FC236}">
              <a16:creationId xmlns:a16="http://schemas.microsoft.com/office/drawing/2014/main" id="{0E541DA4-1BF4-4CC3-8D5E-D21646ACF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5" name="Imagen 22263" descr="http://www.icbf.gov.co/images/pobtrans.gif">
          <a:extLst>
            <a:ext uri="{FF2B5EF4-FFF2-40B4-BE49-F238E27FC236}">
              <a16:creationId xmlns:a16="http://schemas.microsoft.com/office/drawing/2014/main" id="{2653BD9A-579C-454F-8AB0-169479A43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6" name="Imagen 22421" descr="http://www.icbf.gov.co/images/pobtrans.gif">
          <a:extLst>
            <a:ext uri="{FF2B5EF4-FFF2-40B4-BE49-F238E27FC236}">
              <a16:creationId xmlns:a16="http://schemas.microsoft.com/office/drawing/2014/main" id="{DC97A89C-7659-4D66-B1B6-B486602C74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7" name="Imagen 22513" descr="http://www.icbf.gov.co/images/pobtrans.gif">
          <a:extLst>
            <a:ext uri="{FF2B5EF4-FFF2-40B4-BE49-F238E27FC236}">
              <a16:creationId xmlns:a16="http://schemas.microsoft.com/office/drawing/2014/main" id="{7DD9E70E-10AD-4DEF-AF74-888045CA2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8" name="Imagen 22526" descr="http://www.icbf.gov.co/images/pobtrans.gif">
          <a:extLst>
            <a:ext uri="{FF2B5EF4-FFF2-40B4-BE49-F238E27FC236}">
              <a16:creationId xmlns:a16="http://schemas.microsoft.com/office/drawing/2014/main" id="{6E4ACE07-C4E6-4A0B-A7D3-1FD36ACAB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99" name="Imagen 22532" descr="http://www.icbf.gov.co/images/pobtrans.gif">
          <a:extLst>
            <a:ext uri="{FF2B5EF4-FFF2-40B4-BE49-F238E27FC236}">
              <a16:creationId xmlns:a16="http://schemas.microsoft.com/office/drawing/2014/main" id="{A8A3F4CA-D9DE-4056-BA07-5E7DFE811B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0" name="Imagen 22541" descr="http://www.icbf.gov.co/images/pobtrans.gif">
          <a:extLst>
            <a:ext uri="{FF2B5EF4-FFF2-40B4-BE49-F238E27FC236}">
              <a16:creationId xmlns:a16="http://schemas.microsoft.com/office/drawing/2014/main" id="{27EC549C-C7C2-46F1-B416-4600981204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1" name="Imagen 22616" descr="http://www.icbf.gov.co/images/pobtrans.gif">
          <a:extLst>
            <a:ext uri="{FF2B5EF4-FFF2-40B4-BE49-F238E27FC236}">
              <a16:creationId xmlns:a16="http://schemas.microsoft.com/office/drawing/2014/main" id="{7B86BC48-71D2-4C35-BF88-C5E37B95A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2" name="Imagen 24926" descr="http://www.icbf.gov.co/images/pobtrans.gif">
          <a:extLst>
            <a:ext uri="{FF2B5EF4-FFF2-40B4-BE49-F238E27FC236}">
              <a16:creationId xmlns:a16="http://schemas.microsoft.com/office/drawing/2014/main" id="{B3C9B405-2F94-4942-AAE1-D99F5C4F32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3" name="Imagen 25180" descr="http://www.icbf.gov.co/images/pobtrans.gif">
          <a:extLst>
            <a:ext uri="{FF2B5EF4-FFF2-40B4-BE49-F238E27FC236}">
              <a16:creationId xmlns:a16="http://schemas.microsoft.com/office/drawing/2014/main" id="{5542035C-C68B-4E69-B405-F2A9D0EF6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4" name="Imagen 26352" descr="http://www.icbf.gov.co/images/pobtrans.gif">
          <a:extLst>
            <a:ext uri="{FF2B5EF4-FFF2-40B4-BE49-F238E27FC236}">
              <a16:creationId xmlns:a16="http://schemas.microsoft.com/office/drawing/2014/main" id="{FEA22E5C-C60D-4715-A9FF-E17E80EE1D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5" name="Imagen 26386" descr="http://www.icbf.gov.co/images/pobtrans.gif">
          <a:extLst>
            <a:ext uri="{FF2B5EF4-FFF2-40B4-BE49-F238E27FC236}">
              <a16:creationId xmlns:a16="http://schemas.microsoft.com/office/drawing/2014/main" id="{6E839CCA-B4A6-4B8B-B5B2-2669436BC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6" name="Imagen 26401" descr="http://www.icbf.gov.co/images/pobtrans.gif">
          <a:extLst>
            <a:ext uri="{FF2B5EF4-FFF2-40B4-BE49-F238E27FC236}">
              <a16:creationId xmlns:a16="http://schemas.microsoft.com/office/drawing/2014/main" id="{74E609D5-3A1A-47A2-BEDB-0165B9BD8D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7" name="Imagen 26411" descr="http://www.icbf.gov.co/images/pobtrans.gif">
          <a:extLst>
            <a:ext uri="{FF2B5EF4-FFF2-40B4-BE49-F238E27FC236}">
              <a16:creationId xmlns:a16="http://schemas.microsoft.com/office/drawing/2014/main" id="{3F37EC22-AA1D-4269-955B-C463EFC40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8" name="Imagen 26420" descr="http://www.icbf.gov.co/images/pobtrans.gif">
          <a:extLst>
            <a:ext uri="{FF2B5EF4-FFF2-40B4-BE49-F238E27FC236}">
              <a16:creationId xmlns:a16="http://schemas.microsoft.com/office/drawing/2014/main" id="{77208F02-A3A5-44E5-A28D-B62C635A2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09" name="Imagen 26433" descr="http://www.icbf.gov.co/images/pobtrans.gif">
          <a:extLst>
            <a:ext uri="{FF2B5EF4-FFF2-40B4-BE49-F238E27FC236}">
              <a16:creationId xmlns:a16="http://schemas.microsoft.com/office/drawing/2014/main" id="{6D46AAAB-0622-4F66-AC3F-8744204A4B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0" name="Imagen 26468" descr="http://www.icbf.gov.co/images/pobtrans.gif">
          <a:extLst>
            <a:ext uri="{FF2B5EF4-FFF2-40B4-BE49-F238E27FC236}">
              <a16:creationId xmlns:a16="http://schemas.microsoft.com/office/drawing/2014/main" id="{1A82B4B2-C21F-45C1-9B30-8044410FE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1" name="Imagen 26473" descr="http://www.icbf.gov.co/images/pobtrans.gif">
          <a:extLst>
            <a:ext uri="{FF2B5EF4-FFF2-40B4-BE49-F238E27FC236}">
              <a16:creationId xmlns:a16="http://schemas.microsoft.com/office/drawing/2014/main" id="{A366F292-B021-4433-8EBD-BB219351BD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2" name="Imagen 26476" descr="http://www.icbf.gov.co/images/pobtrans.gif">
          <a:extLst>
            <a:ext uri="{FF2B5EF4-FFF2-40B4-BE49-F238E27FC236}">
              <a16:creationId xmlns:a16="http://schemas.microsoft.com/office/drawing/2014/main" id="{705341C3-775C-4448-8705-FBF2133EF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3" name="Imagen 26583" descr="http://www.icbf.gov.co/images/pobtrans.gif">
          <a:extLst>
            <a:ext uri="{FF2B5EF4-FFF2-40B4-BE49-F238E27FC236}">
              <a16:creationId xmlns:a16="http://schemas.microsoft.com/office/drawing/2014/main" id="{D902B54F-80DA-4C82-AE7B-3292D47E9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4" name="Imagen 26594" descr="http://www.icbf.gov.co/images/pobtrans.gif">
          <a:extLst>
            <a:ext uri="{FF2B5EF4-FFF2-40B4-BE49-F238E27FC236}">
              <a16:creationId xmlns:a16="http://schemas.microsoft.com/office/drawing/2014/main" id="{0A25D33E-8194-402E-8CDE-70A3C810B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5" name="Imagen 26605" descr="http://www.icbf.gov.co/images/pobtrans.gif">
          <a:extLst>
            <a:ext uri="{FF2B5EF4-FFF2-40B4-BE49-F238E27FC236}">
              <a16:creationId xmlns:a16="http://schemas.microsoft.com/office/drawing/2014/main" id="{CFAC83D9-84CE-410F-BFE5-B1E43AD32C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6" name="Imagen 26617" descr="http://www.icbf.gov.co/images/pobtrans.gif">
          <a:extLst>
            <a:ext uri="{FF2B5EF4-FFF2-40B4-BE49-F238E27FC236}">
              <a16:creationId xmlns:a16="http://schemas.microsoft.com/office/drawing/2014/main" id="{51D2DD55-632F-4259-BDCE-BCCDA33A3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7" name="Imagen 26634" descr="http://www.icbf.gov.co/images/pobtrans.gif">
          <a:extLst>
            <a:ext uri="{FF2B5EF4-FFF2-40B4-BE49-F238E27FC236}">
              <a16:creationId xmlns:a16="http://schemas.microsoft.com/office/drawing/2014/main" id="{60731370-F9DA-448B-8CB6-0E217F581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8" name="Imagen 26666" descr="http://www.icbf.gov.co/images/pobtrans.gif">
          <a:extLst>
            <a:ext uri="{FF2B5EF4-FFF2-40B4-BE49-F238E27FC236}">
              <a16:creationId xmlns:a16="http://schemas.microsoft.com/office/drawing/2014/main" id="{53FC229D-0F57-444F-8B3D-C797F73E33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19" name="Imagen 26687" descr="http://www.icbf.gov.co/images/pobtrans.gif">
          <a:extLst>
            <a:ext uri="{FF2B5EF4-FFF2-40B4-BE49-F238E27FC236}">
              <a16:creationId xmlns:a16="http://schemas.microsoft.com/office/drawing/2014/main" id="{30D1E97B-0021-4859-BA86-17F69963C4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0" name="Imagen 26713" descr="http://www.icbf.gov.co/images/pobtrans.gif">
          <a:extLst>
            <a:ext uri="{FF2B5EF4-FFF2-40B4-BE49-F238E27FC236}">
              <a16:creationId xmlns:a16="http://schemas.microsoft.com/office/drawing/2014/main" id="{8BF5EB47-61C3-4597-8A06-82D693C7A2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1" name="Imagen 26726" descr="http://www.icbf.gov.co/images/pobtrans.gif">
          <a:extLst>
            <a:ext uri="{FF2B5EF4-FFF2-40B4-BE49-F238E27FC236}">
              <a16:creationId xmlns:a16="http://schemas.microsoft.com/office/drawing/2014/main" id="{D2E37EA7-B730-4A5A-93ED-37290EDD0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2" name="Imagen 27432" descr="http://www.icbf.gov.co/images/pobtrans.gif">
          <a:extLst>
            <a:ext uri="{FF2B5EF4-FFF2-40B4-BE49-F238E27FC236}">
              <a16:creationId xmlns:a16="http://schemas.microsoft.com/office/drawing/2014/main" id="{CAE971D9-ED21-480B-864D-52831B8EB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3" name="Imagen 29931" descr="http://www.icbf.gov.co/images/pobtrans.gif">
          <a:extLst>
            <a:ext uri="{FF2B5EF4-FFF2-40B4-BE49-F238E27FC236}">
              <a16:creationId xmlns:a16="http://schemas.microsoft.com/office/drawing/2014/main" id="{A866C8C1-3D62-4F36-B4EC-91B9FD5D0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4" name="Imagen 29941" descr="http://www.icbf.gov.co/images/pobtrans.gif">
          <a:extLst>
            <a:ext uri="{FF2B5EF4-FFF2-40B4-BE49-F238E27FC236}">
              <a16:creationId xmlns:a16="http://schemas.microsoft.com/office/drawing/2014/main" id="{8739F95E-CCB6-4747-9A76-056ED8589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5" name="Imagen 29990" descr="http://www.icbf.gov.co/images/pobtrans.gif">
          <a:extLst>
            <a:ext uri="{FF2B5EF4-FFF2-40B4-BE49-F238E27FC236}">
              <a16:creationId xmlns:a16="http://schemas.microsoft.com/office/drawing/2014/main" id="{BEE2D498-66FA-4446-B118-B3D037DB23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6" name="Imagen 30000" descr="http://www.icbf.gov.co/images/pobtrans.gif">
          <a:extLst>
            <a:ext uri="{FF2B5EF4-FFF2-40B4-BE49-F238E27FC236}">
              <a16:creationId xmlns:a16="http://schemas.microsoft.com/office/drawing/2014/main" id="{3749759A-80BB-48C4-A909-C2A405CE1F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7" name="Imagen 30062" descr="http://www.icbf.gov.co/images/pobtrans.gif">
          <a:extLst>
            <a:ext uri="{FF2B5EF4-FFF2-40B4-BE49-F238E27FC236}">
              <a16:creationId xmlns:a16="http://schemas.microsoft.com/office/drawing/2014/main" id="{6619038C-950C-424C-A2FB-BCD0677934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8" name="Imagen 30457" descr="http://www.icbf.gov.co/images/pobtrans.gif">
          <a:extLst>
            <a:ext uri="{FF2B5EF4-FFF2-40B4-BE49-F238E27FC236}">
              <a16:creationId xmlns:a16="http://schemas.microsoft.com/office/drawing/2014/main" id="{A85C651A-8C95-4157-A479-7DB2E7481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29" name="Imagen 30467" descr="http://www.icbf.gov.co/images/pobtrans.gif">
          <a:extLst>
            <a:ext uri="{FF2B5EF4-FFF2-40B4-BE49-F238E27FC236}">
              <a16:creationId xmlns:a16="http://schemas.microsoft.com/office/drawing/2014/main" id="{8DA6E0FB-D9DC-4536-8F33-422568807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0" name="Imagen 30991" descr="http://www.icbf.gov.co/images/pobtrans.gif">
          <a:extLst>
            <a:ext uri="{FF2B5EF4-FFF2-40B4-BE49-F238E27FC236}">
              <a16:creationId xmlns:a16="http://schemas.microsoft.com/office/drawing/2014/main" id="{32D752AF-A4A5-4B4D-B8FE-A5C995B565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1" name="Imagen 31612" descr="http://www.icbf.gov.co/images/pobtrans.gif">
          <a:extLst>
            <a:ext uri="{FF2B5EF4-FFF2-40B4-BE49-F238E27FC236}">
              <a16:creationId xmlns:a16="http://schemas.microsoft.com/office/drawing/2014/main" id="{C779FBE6-701F-4839-AADE-73FDFDFBF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2" name="Imagen 31624" descr="http://www.icbf.gov.co/images/pobtrans.gif">
          <a:extLst>
            <a:ext uri="{FF2B5EF4-FFF2-40B4-BE49-F238E27FC236}">
              <a16:creationId xmlns:a16="http://schemas.microsoft.com/office/drawing/2014/main" id="{58F3B657-E860-4608-A0D6-615691AE82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3" name="Imagen 32047" descr="http://www.icbf.gov.co/images/pobtrans.gif">
          <a:extLst>
            <a:ext uri="{FF2B5EF4-FFF2-40B4-BE49-F238E27FC236}">
              <a16:creationId xmlns:a16="http://schemas.microsoft.com/office/drawing/2014/main" id="{DEE2AB0D-D561-428C-A122-42337A5B8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4" name="Imagen 32272" descr="http://www.icbf.gov.co/images/pobtrans.gif">
          <a:extLst>
            <a:ext uri="{FF2B5EF4-FFF2-40B4-BE49-F238E27FC236}">
              <a16:creationId xmlns:a16="http://schemas.microsoft.com/office/drawing/2014/main" id="{B202D7B4-D52E-4BDF-BEB4-73FA970AC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5" name="Imagen 32612" descr="http://www.icbf.gov.co/images/pobtrans.gif">
          <a:extLst>
            <a:ext uri="{FF2B5EF4-FFF2-40B4-BE49-F238E27FC236}">
              <a16:creationId xmlns:a16="http://schemas.microsoft.com/office/drawing/2014/main" id="{5B78B617-4974-4124-849B-6AF251A98C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6" name="Imagen 32881" descr="http://www.icbf.gov.co/images/pobtrans.gif">
          <a:extLst>
            <a:ext uri="{FF2B5EF4-FFF2-40B4-BE49-F238E27FC236}">
              <a16:creationId xmlns:a16="http://schemas.microsoft.com/office/drawing/2014/main" id="{8D158FA4-4EB5-4B5A-8F83-3855D093D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7" name="Imagen 34363" descr="http://www.icbf.gov.co/images/pobtrans.gif">
          <a:extLst>
            <a:ext uri="{FF2B5EF4-FFF2-40B4-BE49-F238E27FC236}">
              <a16:creationId xmlns:a16="http://schemas.microsoft.com/office/drawing/2014/main" id="{75290B68-08B5-4802-82AB-439FD2E1B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8" name="Imagen 34367" descr="http://www.icbf.gov.co/images/pobtrans.gif">
          <a:extLst>
            <a:ext uri="{FF2B5EF4-FFF2-40B4-BE49-F238E27FC236}">
              <a16:creationId xmlns:a16="http://schemas.microsoft.com/office/drawing/2014/main" id="{B4228A92-4EB3-41B8-B34A-EF7BBF15E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39" name="Imagen 34608" descr="http://www.icbf.gov.co/images/pobtrans.gif">
          <a:extLst>
            <a:ext uri="{FF2B5EF4-FFF2-40B4-BE49-F238E27FC236}">
              <a16:creationId xmlns:a16="http://schemas.microsoft.com/office/drawing/2014/main" id="{A4EA0A1C-0DA9-4C16-9F2A-B8F309AD56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40" name="Imagen 35048" descr="http://www.icbf.gov.co/images/pobtrans.gif">
          <a:extLst>
            <a:ext uri="{FF2B5EF4-FFF2-40B4-BE49-F238E27FC236}">
              <a16:creationId xmlns:a16="http://schemas.microsoft.com/office/drawing/2014/main" id="{3DD3FA97-15CB-45A9-B5E8-576AE760F2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41" name="Imagen 35978" descr="http://www.icbf.gov.co/images/pobtrans.gif">
          <a:extLst>
            <a:ext uri="{FF2B5EF4-FFF2-40B4-BE49-F238E27FC236}">
              <a16:creationId xmlns:a16="http://schemas.microsoft.com/office/drawing/2014/main" id="{6C057509-BD34-43E1-8119-C8CBA8A80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42" name="Imagen 36001" descr="http://www.icbf.gov.co/images/pobtrans.gif">
          <a:extLst>
            <a:ext uri="{FF2B5EF4-FFF2-40B4-BE49-F238E27FC236}">
              <a16:creationId xmlns:a16="http://schemas.microsoft.com/office/drawing/2014/main" id="{C07ED5D4-BE7C-40A6-B1AD-0B746E936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43" name="Imagen 36006" descr="http://www.icbf.gov.co/images/pobtrans.gif">
          <a:extLst>
            <a:ext uri="{FF2B5EF4-FFF2-40B4-BE49-F238E27FC236}">
              <a16:creationId xmlns:a16="http://schemas.microsoft.com/office/drawing/2014/main" id="{A64551EA-2BB9-43A9-A0EB-DD5C64AC9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44" name="Imagen 36010" descr="http://www.icbf.gov.co/images/pobtrans.gif">
          <a:extLst>
            <a:ext uri="{FF2B5EF4-FFF2-40B4-BE49-F238E27FC236}">
              <a16:creationId xmlns:a16="http://schemas.microsoft.com/office/drawing/2014/main" id="{093B1D68-0EB2-4943-A414-F31057A758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45" name="Imagen 36018" descr="http://www.icbf.gov.co/images/pobtrans.gif">
          <a:extLst>
            <a:ext uri="{FF2B5EF4-FFF2-40B4-BE49-F238E27FC236}">
              <a16:creationId xmlns:a16="http://schemas.microsoft.com/office/drawing/2014/main" id="{94B97B53-7BF0-4C3A-99E0-11BDF92630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76</xdr:row>
      <xdr:rowOff>0</xdr:rowOff>
    </xdr:from>
    <xdr:to>
      <xdr:col>3</xdr:col>
      <xdr:colOff>9525</xdr:colOff>
      <xdr:row>76</xdr:row>
      <xdr:rowOff>114300</xdr:rowOff>
    </xdr:to>
    <xdr:pic>
      <xdr:nvPicPr>
        <xdr:cNvPr id="146" name="Imagen 36027" descr="http://www.icbf.gov.co/images/pobtrans.gif">
          <a:extLst>
            <a:ext uri="{FF2B5EF4-FFF2-40B4-BE49-F238E27FC236}">
              <a16:creationId xmlns:a16="http://schemas.microsoft.com/office/drawing/2014/main" id="{CA41EF49-0ABC-4872-B50E-EA809391EE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0" y="231838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0</xdr:colOff>
      <xdr:row>76</xdr:row>
      <xdr:rowOff>0</xdr:rowOff>
    </xdr:from>
    <xdr:ext cx="9525" cy="114300"/>
    <xdr:pic>
      <xdr:nvPicPr>
        <xdr:cNvPr id="147" name="Imagen 146" descr="http://www.icbf.gov.co/images/pobtrans.gif">
          <a:extLst>
            <a:ext uri="{FF2B5EF4-FFF2-40B4-BE49-F238E27FC236}">
              <a16:creationId xmlns:a16="http://schemas.microsoft.com/office/drawing/2014/main" id="{6412CFFE-E674-439E-9FFB-334A9970BB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48" name="Imagen 147" descr="http://www.icbf.gov.co/images/pobtrans.gif">
          <a:extLst>
            <a:ext uri="{FF2B5EF4-FFF2-40B4-BE49-F238E27FC236}">
              <a16:creationId xmlns:a16="http://schemas.microsoft.com/office/drawing/2014/main" id="{53F0438D-C954-4EB8-A93D-DDF3C3A73A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49" name="Imagen 148" descr="http://www.icbf.gov.co/images/pobtrans.gif">
          <a:extLst>
            <a:ext uri="{FF2B5EF4-FFF2-40B4-BE49-F238E27FC236}">
              <a16:creationId xmlns:a16="http://schemas.microsoft.com/office/drawing/2014/main" id="{610B6C29-53E8-439A-A6A0-E9B07BC7D9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50" name="Imagen 149" descr="http://www.icbf.gov.co/images/pobtrans.gif">
          <a:extLst>
            <a:ext uri="{FF2B5EF4-FFF2-40B4-BE49-F238E27FC236}">
              <a16:creationId xmlns:a16="http://schemas.microsoft.com/office/drawing/2014/main" id="{6A52A0A5-D656-46AA-89BC-495DEB211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51" name="Imagen 150" descr="http://www.icbf.gov.co/images/pobtrans.gif">
          <a:extLst>
            <a:ext uri="{FF2B5EF4-FFF2-40B4-BE49-F238E27FC236}">
              <a16:creationId xmlns:a16="http://schemas.microsoft.com/office/drawing/2014/main" id="{2CB506B3-D06D-474D-9187-1871E05E9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52" name="Imagen 151" descr="http://www.icbf.gov.co/images/pobtrans.gif">
          <a:extLst>
            <a:ext uri="{FF2B5EF4-FFF2-40B4-BE49-F238E27FC236}">
              <a16:creationId xmlns:a16="http://schemas.microsoft.com/office/drawing/2014/main" id="{B06D992B-DD09-4DE9-93D6-8ED0CB09EA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53" name="Imagen 152" descr="http://www.icbf.gov.co/images/pobtrans.gif">
          <a:extLst>
            <a:ext uri="{FF2B5EF4-FFF2-40B4-BE49-F238E27FC236}">
              <a16:creationId xmlns:a16="http://schemas.microsoft.com/office/drawing/2014/main" id="{8654D3F4-E8E1-49AD-8D7B-5386F449BB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54" name="Imagen 153" descr="http://www.icbf.gov.co/images/pobtrans.gif">
          <a:extLst>
            <a:ext uri="{FF2B5EF4-FFF2-40B4-BE49-F238E27FC236}">
              <a16:creationId xmlns:a16="http://schemas.microsoft.com/office/drawing/2014/main" id="{A54AE122-4469-4CFE-9C00-FDB8566635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55" name="Imagen 154" descr="http://www.icbf.gov.co/images/pobtrans.gif">
          <a:extLst>
            <a:ext uri="{FF2B5EF4-FFF2-40B4-BE49-F238E27FC236}">
              <a16:creationId xmlns:a16="http://schemas.microsoft.com/office/drawing/2014/main" id="{0E234134-4CB3-4EC1-84AD-2EE4101FF6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56" name="Imagen 155" descr="http://www.icbf.gov.co/images/pobtrans.gif">
          <a:extLst>
            <a:ext uri="{FF2B5EF4-FFF2-40B4-BE49-F238E27FC236}">
              <a16:creationId xmlns:a16="http://schemas.microsoft.com/office/drawing/2014/main" id="{B27DB136-0A45-4991-B67C-B5AB1E214A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57" name="Imagen 156" descr="http://www.icbf.gov.co/images/pobtrans.gif">
          <a:extLst>
            <a:ext uri="{FF2B5EF4-FFF2-40B4-BE49-F238E27FC236}">
              <a16:creationId xmlns:a16="http://schemas.microsoft.com/office/drawing/2014/main" id="{50ED2BED-5B65-4E66-94DD-80C95902C3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58" name="Imagen 157" descr="http://www.icbf.gov.co/images/pobtrans.gif">
          <a:extLst>
            <a:ext uri="{FF2B5EF4-FFF2-40B4-BE49-F238E27FC236}">
              <a16:creationId xmlns:a16="http://schemas.microsoft.com/office/drawing/2014/main" id="{859D731A-1632-4AA0-9A3D-D09A015F6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59" name="Imagen 158" descr="http://www.icbf.gov.co/images/pobtrans.gif">
          <a:extLst>
            <a:ext uri="{FF2B5EF4-FFF2-40B4-BE49-F238E27FC236}">
              <a16:creationId xmlns:a16="http://schemas.microsoft.com/office/drawing/2014/main" id="{5ED27629-8915-4172-A410-C49074425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60" name="Imagen 159" descr="http://www.icbf.gov.co/images/pobtrans.gif">
          <a:extLst>
            <a:ext uri="{FF2B5EF4-FFF2-40B4-BE49-F238E27FC236}">
              <a16:creationId xmlns:a16="http://schemas.microsoft.com/office/drawing/2014/main" id="{E440C998-3ED5-4F96-A4D8-7CA9A6AB29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61" name="Imagen 160" descr="http://www.icbf.gov.co/images/pobtrans.gif">
          <a:extLst>
            <a:ext uri="{FF2B5EF4-FFF2-40B4-BE49-F238E27FC236}">
              <a16:creationId xmlns:a16="http://schemas.microsoft.com/office/drawing/2014/main" id="{79763048-BE8B-488E-9E03-CDA7BBDD69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62" name="Imagen 161" descr="http://www.icbf.gov.co/images/pobtrans.gif">
          <a:extLst>
            <a:ext uri="{FF2B5EF4-FFF2-40B4-BE49-F238E27FC236}">
              <a16:creationId xmlns:a16="http://schemas.microsoft.com/office/drawing/2014/main" id="{CB310582-3808-4972-BB07-860E31B20C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63" name="Imagen 162" descr="http://www.icbf.gov.co/images/pobtrans.gif">
          <a:extLst>
            <a:ext uri="{FF2B5EF4-FFF2-40B4-BE49-F238E27FC236}">
              <a16:creationId xmlns:a16="http://schemas.microsoft.com/office/drawing/2014/main" id="{87405AE2-5624-40F2-A3AA-37CFD9FEB4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64" name="Imagen 163" descr="http://www.icbf.gov.co/images/pobtrans.gif">
          <a:extLst>
            <a:ext uri="{FF2B5EF4-FFF2-40B4-BE49-F238E27FC236}">
              <a16:creationId xmlns:a16="http://schemas.microsoft.com/office/drawing/2014/main" id="{493D3848-F2F4-4CFE-B98D-B11A2C474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65" name="Imagen 164" descr="http://www.icbf.gov.co/images/pobtrans.gif">
          <a:extLst>
            <a:ext uri="{FF2B5EF4-FFF2-40B4-BE49-F238E27FC236}">
              <a16:creationId xmlns:a16="http://schemas.microsoft.com/office/drawing/2014/main" id="{EF06E239-9736-4505-8729-74A22E1921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66" name="Imagen 165" descr="http://www.icbf.gov.co/images/pobtrans.gif">
          <a:extLst>
            <a:ext uri="{FF2B5EF4-FFF2-40B4-BE49-F238E27FC236}">
              <a16:creationId xmlns:a16="http://schemas.microsoft.com/office/drawing/2014/main" id="{22F86C38-92E4-4F49-96AD-BC937FCFB7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67" name="Imagen 166" descr="http://www.icbf.gov.co/images/pobtrans.gif">
          <a:extLst>
            <a:ext uri="{FF2B5EF4-FFF2-40B4-BE49-F238E27FC236}">
              <a16:creationId xmlns:a16="http://schemas.microsoft.com/office/drawing/2014/main" id="{A552958A-10B5-415F-BC7E-0E0F28CF4F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68" name="Imagen 167" descr="http://www.icbf.gov.co/images/pobtrans.gif">
          <a:extLst>
            <a:ext uri="{FF2B5EF4-FFF2-40B4-BE49-F238E27FC236}">
              <a16:creationId xmlns:a16="http://schemas.microsoft.com/office/drawing/2014/main" id="{5857A9A9-EA7A-44E2-B953-1899BDE808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69" name="Imagen 168" descr="http://www.icbf.gov.co/images/pobtrans.gif">
          <a:extLst>
            <a:ext uri="{FF2B5EF4-FFF2-40B4-BE49-F238E27FC236}">
              <a16:creationId xmlns:a16="http://schemas.microsoft.com/office/drawing/2014/main" id="{67802873-6B98-4E5B-A42C-593AD03390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70" name="Imagen 169" descr="http://www.icbf.gov.co/images/pobtrans.gif">
          <a:extLst>
            <a:ext uri="{FF2B5EF4-FFF2-40B4-BE49-F238E27FC236}">
              <a16:creationId xmlns:a16="http://schemas.microsoft.com/office/drawing/2014/main" id="{6CF4A297-1124-45A3-BA36-BB1342BAF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71" name="Imagen 170" descr="http://www.icbf.gov.co/images/pobtrans.gif">
          <a:extLst>
            <a:ext uri="{FF2B5EF4-FFF2-40B4-BE49-F238E27FC236}">
              <a16:creationId xmlns:a16="http://schemas.microsoft.com/office/drawing/2014/main" id="{950324CB-CBE1-4B73-80F1-AAAB0311FB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72" name="Imagen 171" descr="http://www.icbf.gov.co/images/pobtrans.gif">
          <a:extLst>
            <a:ext uri="{FF2B5EF4-FFF2-40B4-BE49-F238E27FC236}">
              <a16:creationId xmlns:a16="http://schemas.microsoft.com/office/drawing/2014/main" id="{AEE56A45-6B4F-4CB7-B3B8-947214B11C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73" name="Imagen 172" descr="http://www.icbf.gov.co/images/pobtrans.gif">
          <a:extLst>
            <a:ext uri="{FF2B5EF4-FFF2-40B4-BE49-F238E27FC236}">
              <a16:creationId xmlns:a16="http://schemas.microsoft.com/office/drawing/2014/main" id="{F5BCA1DA-4294-454A-906D-433BE004E3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74" name="Imagen 173" descr="http://www.icbf.gov.co/images/pobtrans.gif">
          <a:extLst>
            <a:ext uri="{FF2B5EF4-FFF2-40B4-BE49-F238E27FC236}">
              <a16:creationId xmlns:a16="http://schemas.microsoft.com/office/drawing/2014/main" id="{98ADBAEA-C4D3-46C8-8A35-14A79384FD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75" name="Imagen 174" descr="http://www.icbf.gov.co/images/pobtrans.gif">
          <a:extLst>
            <a:ext uri="{FF2B5EF4-FFF2-40B4-BE49-F238E27FC236}">
              <a16:creationId xmlns:a16="http://schemas.microsoft.com/office/drawing/2014/main" id="{213E81C6-9161-4E8D-849A-04DFAB6A4A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76" name="Imagen 175" descr="http://www.icbf.gov.co/images/pobtrans.gif">
          <a:extLst>
            <a:ext uri="{FF2B5EF4-FFF2-40B4-BE49-F238E27FC236}">
              <a16:creationId xmlns:a16="http://schemas.microsoft.com/office/drawing/2014/main" id="{DED2FC9E-83BB-4E0F-8059-01AA6B37AA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77" name="Imagen 176" descr="http://www.icbf.gov.co/images/pobtrans.gif">
          <a:extLst>
            <a:ext uri="{FF2B5EF4-FFF2-40B4-BE49-F238E27FC236}">
              <a16:creationId xmlns:a16="http://schemas.microsoft.com/office/drawing/2014/main" id="{B3BB88EC-930C-40E3-B40F-8CEFBFAEE4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78" name="Imagen 177" descr="http://www.icbf.gov.co/images/pobtrans.gif">
          <a:extLst>
            <a:ext uri="{FF2B5EF4-FFF2-40B4-BE49-F238E27FC236}">
              <a16:creationId xmlns:a16="http://schemas.microsoft.com/office/drawing/2014/main" id="{EF380BD1-5153-42B5-B2FE-A7734181F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79" name="Imagen 178" descr="http://www.icbf.gov.co/images/pobtrans.gif">
          <a:extLst>
            <a:ext uri="{FF2B5EF4-FFF2-40B4-BE49-F238E27FC236}">
              <a16:creationId xmlns:a16="http://schemas.microsoft.com/office/drawing/2014/main" id="{0A09C80F-43B4-43C8-9205-B18FE7C3AC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80" name="Imagen 179" descr="http://www.icbf.gov.co/images/pobtrans.gif">
          <a:extLst>
            <a:ext uri="{FF2B5EF4-FFF2-40B4-BE49-F238E27FC236}">
              <a16:creationId xmlns:a16="http://schemas.microsoft.com/office/drawing/2014/main" id="{DBEE4459-783A-484A-B4D3-ECC9D76AB9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81" name="Imagen 180" descr="http://www.icbf.gov.co/images/pobtrans.gif">
          <a:extLst>
            <a:ext uri="{FF2B5EF4-FFF2-40B4-BE49-F238E27FC236}">
              <a16:creationId xmlns:a16="http://schemas.microsoft.com/office/drawing/2014/main" id="{23A65B3D-5652-4F62-816A-A28818E4CA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82" name="Imagen 181" descr="http://www.icbf.gov.co/images/pobtrans.gif">
          <a:extLst>
            <a:ext uri="{FF2B5EF4-FFF2-40B4-BE49-F238E27FC236}">
              <a16:creationId xmlns:a16="http://schemas.microsoft.com/office/drawing/2014/main" id="{0155DE43-ED57-4022-BA1E-54F65DA2D5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83" name="Imagen 182" descr="http://www.icbf.gov.co/images/pobtrans.gif">
          <a:extLst>
            <a:ext uri="{FF2B5EF4-FFF2-40B4-BE49-F238E27FC236}">
              <a16:creationId xmlns:a16="http://schemas.microsoft.com/office/drawing/2014/main" id="{555D9B1A-17CB-473C-940F-93F9B49B48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84" name="Imagen 183" descr="http://www.icbf.gov.co/images/pobtrans.gif">
          <a:extLst>
            <a:ext uri="{FF2B5EF4-FFF2-40B4-BE49-F238E27FC236}">
              <a16:creationId xmlns:a16="http://schemas.microsoft.com/office/drawing/2014/main" id="{40464F34-9F2C-4A56-8333-04EBBC3A78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85" name="Imagen 184" descr="http://www.icbf.gov.co/images/pobtrans.gif">
          <a:extLst>
            <a:ext uri="{FF2B5EF4-FFF2-40B4-BE49-F238E27FC236}">
              <a16:creationId xmlns:a16="http://schemas.microsoft.com/office/drawing/2014/main" id="{B070F07B-372B-4DC3-92F8-456E075271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86" name="Imagen 185" descr="http://www.icbf.gov.co/images/pobtrans.gif">
          <a:extLst>
            <a:ext uri="{FF2B5EF4-FFF2-40B4-BE49-F238E27FC236}">
              <a16:creationId xmlns:a16="http://schemas.microsoft.com/office/drawing/2014/main" id="{CBCEB406-BF19-4431-9F63-170616B661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87" name="Imagen 186" descr="http://www.icbf.gov.co/images/pobtrans.gif">
          <a:extLst>
            <a:ext uri="{FF2B5EF4-FFF2-40B4-BE49-F238E27FC236}">
              <a16:creationId xmlns:a16="http://schemas.microsoft.com/office/drawing/2014/main" id="{91CD6995-0D90-4897-B5E6-62EA035631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88" name="Imagen 187" descr="http://www.icbf.gov.co/images/pobtrans.gif">
          <a:extLst>
            <a:ext uri="{FF2B5EF4-FFF2-40B4-BE49-F238E27FC236}">
              <a16:creationId xmlns:a16="http://schemas.microsoft.com/office/drawing/2014/main" id="{9122BDCC-440F-4BD8-8D6F-843DEC2870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89" name="Imagen 188" descr="http://www.icbf.gov.co/images/pobtrans.gif">
          <a:extLst>
            <a:ext uri="{FF2B5EF4-FFF2-40B4-BE49-F238E27FC236}">
              <a16:creationId xmlns:a16="http://schemas.microsoft.com/office/drawing/2014/main" id="{24C536BF-721C-4FCB-89BE-C5AC36DB6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90" name="Imagen 189" descr="http://www.icbf.gov.co/images/pobtrans.gif">
          <a:extLst>
            <a:ext uri="{FF2B5EF4-FFF2-40B4-BE49-F238E27FC236}">
              <a16:creationId xmlns:a16="http://schemas.microsoft.com/office/drawing/2014/main" id="{FD1E0A23-602A-48C0-A38C-E36DBA7C17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91" name="Imagen 190" descr="http://www.icbf.gov.co/images/pobtrans.gif">
          <a:extLst>
            <a:ext uri="{FF2B5EF4-FFF2-40B4-BE49-F238E27FC236}">
              <a16:creationId xmlns:a16="http://schemas.microsoft.com/office/drawing/2014/main" id="{0CD9DC79-8F4C-4B38-AAAB-01125B89A0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92" name="Imagen 191" descr="http://www.icbf.gov.co/images/pobtrans.gif">
          <a:extLst>
            <a:ext uri="{FF2B5EF4-FFF2-40B4-BE49-F238E27FC236}">
              <a16:creationId xmlns:a16="http://schemas.microsoft.com/office/drawing/2014/main" id="{2B18F52F-6303-41C2-A463-C8E36835C9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93" name="Imagen 192" descr="http://www.icbf.gov.co/images/pobtrans.gif">
          <a:extLst>
            <a:ext uri="{FF2B5EF4-FFF2-40B4-BE49-F238E27FC236}">
              <a16:creationId xmlns:a16="http://schemas.microsoft.com/office/drawing/2014/main" id="{13A15606-6B97-47C0-955C-2D056EF300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94" name="Imagen 193" descr="http://www.icbf.gov.co/images/pobtrans.gif">
          <a:extLst>
            <a:ext uri="{FF2B5EF4-FFF2-40B4-BE49-F238E27FC236}">
              <a16:creationId xmlns:a16="http://schemas.microsoft.com/office/drawing/2014/main" id="{B62EE97E-6E1A-407D-AD41-46D8968125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95" name="Imagen 194" descr="http://www.icbf.gov.co/images/pobtrans.gif">
          <a:extLst>
            <a:ext uri="{FF2B5EF4-FFF2-40B4-BE49-F238E27FC236}">
              <a16:creationId xmlns:a16="http://schemas.microsoft.com/office/drawing/2014/main" id="{A9B38CC9-7EC0-494D-9D38-D1D9D52D05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96" name="Imagen 195" descr="http://www.icbf.gov.co/images/pobtrans.gif">
          <a:extLst>
            <a:ext uri="{FF2B5EF4-FFF2-40B4-BE49-F238E27FC236}">
              <a16:creationId xmlns:a16="http://schemas.microsoft.com/office/drawing/2014/main" id="{BEA307B8-7127-4B39-8AC0-3BD5090F01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97" name="Imagen 196" descr="http://www.icbf.gov.co/images/pobtrans.gif">
          <a:extLst>
            <a:ext uri="{FF2B5EF4-FFF2-40B4-BE49-F238E27FC236}">
              <a16:creationId xmlns:a16="http://schemas.microsoft.com/office/drawing/2014/main" id="{E381A1C7-3C0C-4EAD-A5EB-1FD323C2E4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98" name="Imagen 197" descr="http://www.icbf.gov.co/images/pobtrans.gif">
          <a:extLst>
            <a:ext uri="{FF2B5EF4-FFF2-40B4-BE49-F238E27FC236}">
              <a16:creationId xmlns:a16="http://schemas.microsoft.com/office/drawing/2014/main" id="{C9E0D5BB-86BB-4E3F-ACE2-4907A33EBF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199" name="Imagen 198" descr="http://www.icbf.gov.co/images/pobtrans.gif">
          <a:extLst>
            <a:ext uri="{FF2B5EF4-FFF2-40B4-BE49-F238E27FC236}">
              <a16:creationId xmlns:a16="http://schemas.microsoft.com/office/drawing/2014/main" id="{21AAFFCC-6F47-490A-876D-257420BFE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00" name="Imagen 199" descr="http://www.icbf.gov.co/images/pobtrans.gif">
          <a:extLst>
            <a:ext uri="{FF2B5EF4-FFF2-40B4-BE49-F238E27FC236}">
              <a16:creationId xmlns:a16="http://schemas.microsoft.com/office/drawing/2014/main" id="{5DD280E5-5123-43CF-BBB9-F047B20A72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01" name="Imagen 200" descr="http://www.icbf.gov.co/images/pobtrans.gif">
          <a:extLst>
            <a:ext uri="{FF2B5EF4-FFF2-40B4-BE49-F238E27FC236}">
              <a16:creationId xmlns:a16="http://schemas.microsoft.com/office/drawing/2014/main" id="{EC7D2BC7-C9A7-4322-A1A9-11944C5108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02" name="Imagen 201" descr="http://www.icbf.gov.co/images/pobtrans.gif">
          <a:extLst>
            <a:ext uri="{FF2B5EF4-FFF2-40B4-BE49-F238E27FC236}">
              <a16:creationId xmlns:a16="http://schemas.microsoft.com/office/drawing/2014/main" id="{1D91AF1D-8E5F-4E29-ACA5-50BCBA71BC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03" name="Imagen 202" descr="http://www.icbf.gov.co/images/pobtrans.gif">
          <a:extLst>
            <a:ext uri="{FF2B5EF4-FFF2-40B4-BE49-F238E27FC236}">
              <a16:creationId xmlns:a16="http://schemas.microsoft.com/office/drawing/2014/main" id="{9B36A7A8-5906-4B1B-A882-2F88B94150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04" name="Imagen 203" descr="http://www.icbf.gov.co/images/pobtrans.gif">
          <a:extLst>
            <a:ext uri="{FF2B5EF4-FFF2-40B4-BE49-F238E27FC236}">
              <a16:creationId xmlns:a16="http://schemas.microsoft.com/office/drawing/2014/main" id="{8F0091FB-4DB8-45E6-8876-A58E50C3A2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05" name="Imagen 204" descr="http://www.icbf.gov.co/images/pobtrans.gif">
          <a:extLst>
            <a:ext uri="{FF2B5EF4-FFF2-40B4-BE49-F238E27FC236}">
              <a16:creationId xmlns:a16="http://schemas.microsoft.com/office/drawing/2014/main" id="{FDE00F46-5465-45F7-8EED-00BC5CBF7D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06" name="Imagen 205" descr="http://www.icbf.gov.co/images/pobtrans.gif">
          <a:extLst>
            <a:ext uri="{FF2B5EF4-FFF2-40B4-BE49-F238E27FC236}">
              <a16:creationId xmlns:a16="http://schemas.microsoft.com/office/drawing/2014/main" id="{7C547172-4D4C-48AC-8EC3-AEAEB16D17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07" name="Imagen 206" descr="http://www.icbf.gov.co/images/pobtrans.gif">
          <a:extLst>
            <a:ext uri="{FF2B5EF4-FFF2-40B4-BE49-F238E27FC236}">
              <a16:creationId xmlns:a16="http://schemas.microsoft.com/office/drawing/2014/main" id="{627572E6-C32E-483E-B9BD-E8D9A3679F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08" name="Imagen 207" descr="http://www.icbf.gov.co/images/pobtrans.gif">
          <a:extLst>
            <a:ext uri="{FF2B5EF4-FFF2-40B4-BE49-F238E27FC236}">
              <a16:creationId xmlns:a16="http://schemas.microsoft.com/office/drawing/2014/main" id="{3291DB4C-3079-4941-9CC9-9A7E2093BF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09" name="Imagen 208" descr="http://www.icbf.gov.co/images/pobtrans.gif">
          <a:extLst>
            <a:ext uri="{FF2B5EF4-FFF2-40B4-BE49-F238E27FC236}">
              <a16:creationId xmlns:a16="http://schemas.microsoft.com/office/drawing/2014/main" id="{D4271094-0217-4C6A-80B2-1AD320D765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10" name="Imagen 209" descr="http://www.icbf.gov.co/images/pobtrans.gif">
          <a:extLst>
            <a:ext uri="{FF2B5EF4-FFF2-40B4-BE49-F238E27FC236}">
              <a16:creationId xmlns:a16="http://schemas.microsoft.com/office/drawing/2014/main" id="{D8804B17-E58B-4A52-A9F8-C34518B91B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11" name="Imagen 210" descr="http://www.icbf.gov.co/images/pobtrans.gif">
          <a:extLst>
            <a:ext uri="{FF2B5EF4-FFF2-40B4-BE49-F238E27FC236}">
              <a16:creationId xmlns:a16="http://schemas.microsoft.com/office/drawing/2014/main" id="{DBAAF671-B5AB-49DF-B726-7930BF0F04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12" name="Imagen 211" descr="http://www.icbf.gov.co/images/pobtrans.gif">
          <a:extLst>
            <a:ext uri="{FF2B5EF4-FFF2-40B4-BE49-F238E27FC236}">
              <a16:creationId xmlns:a16="http://schemas.microsoft.com/office/drawing/2014/main" id="{6227F25F-40A3-45F6-8428-17D5E6C20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13" name="Imagen 212" descr="http://www.icbf.gov.co/images/pobtrans.gif">
          <a:extLst>
            <a:ext uri="{FF2B5EF4-FFF2-40B4-BE49-F238E27FC236}">
              <a16:creationId xmlns:a16="http://schemas.microsoft.com/office/drawing/2014/main" id="{7C0E267B-A818-417D-8FB3-802BAB180C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14" name="Imagen 213" descr="http://www.icbf.gov.co/images/pobtrans.gif">
          <a:extLst>
            <a:ext uri="{FF2B5EF4-FFF2-40B4-BE49-F238E27FC236}">
              <a16:creationId xmlns:a16="http://schemas.microsoft.com/office/drawing/2014/main" id="{64EBE8DB-9F95-4A96-8275-7D4005C25F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15" name="Imagen 214" descr="http://www.icbf.gov.co/images/pobtrans.gif">
          <a:extLst>
            <a:ext uri="{FF2B5EF4-FFF2-40B4-BE49-F238E27FC236}">
              <a16:creationId xmlns:a16="http://schemas.microsoft.com/office/drawing/2014/main" id="{B3B98DA5-ABB1-4E42-8C75-AF0EADF6F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16" name="Imagen 215" descr="http://www.icbf.gov.co/images/pobtrans.gif">
          <a:extLst>
            <a:ext uri="{FF2B5EF4-FFF2-40B4-BE49-F238E27FC236}">
              <a16:creationId xmlns:a16="http://schemas.microsoft.com/office/drawing/2014/main" id="{E6A03905-BD45-4B63-A42F-B745CD57D6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17" name="Imagen 216" descr="http://www.icbf.gov.co/images/pobtrans.gif">
          <a:extLst>
            <a:ext uri="{FF2B5EF4-FFF2-40B4-BE49-F238E27FC236}">
              <a16:creationId xmlns:a16="http://schemas.microsoft.com/office/drawing/2014/main" id="{731588E1-82AC-4943-AF9A-733CF137EA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18" name="Imagen 217" descr="http://www.icbf.gov.co/images/pobtrans.gif">
          <a:extLst>
            <a:ext uri="{FF2B5EF4-FFF2-40B4-BE49-F238E27FC236}">
              <a16:creationId xmlns:a16="http://schemas.microsoft.com/office/drawing/2014/main" id="{ADB4850B-C18D-499F-A1EA-ADBC5C252B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19" name="Imagen 218" descr="http://www.icbf.gov.co/images/pobtrans.gif">
          <a:extLst>
            <a:ext uri="{FF2B5EF4-FFF2-40B4-BE49-F238E27FC236}">
              <a16:creationId xmlns:a16="http://schemas.microsoft.com/office/drawing/2014/main" id="{FD97419A-7A9E-4D12-9B81-A59ACA35A7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20" name="Imagen 219" descr="http://www.icbf.gov.co/images/pobtrans.gif">
          <a:extLst>
            <a:ext uri="{FF2B5EF4-FFF2-40B4-BE49-F238E27FC236}">
              <a16:creationId xmlns:a16="http://schemas.microsoft.com/office/drawing/2014/main" id="{D8DF51B0-F0A5-4605-84EA-0CAEB3A856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21" name="Imagen 220" descr="http://www.icbf.gov.co/images/pobtrans.gif">
          <a:extLst>
            <a:ext uri="{FF2B5EF4-FFF2-40B4-BE49-F238E27FC236}">
              <a16:creationId xmlns:a16="http://schemas.microsoft.com/office/drawing/2014/main" id="{DB903B7E-A1A8-4C48-BF90-7AC686C6D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22" name="Imagen 221" descr="http://www.icbf.gov.co/images/pobtrans.gif">
          <a:extLst>
            <a:ext uri="{FF2B5EF4-FFF2-40B4-BE49-F238E27FC236}">
              <a16:creationId xmlns:a16="http://schemas.microsoft.com/office/drawing/2014/main" id="{D556AACE-282F-4698-93A0-DCE9E0E157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23" name="Imagen 222" descr="http://www.icbf.gov.co/images/pobtrans.gif">
          <a:extLst>
            <a:ext uri="{FF2B5EF4-FFF2-40B4-BE49-F238E27FC236}">
              <a16:creationId xmlns:a16="http://schemas.microsoft.com/office/drawing/2014/main" id="{FD78355C-81ED-42EB-BB41-F2F1B24753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24" name="Imagen 223" descr="http://www.icbf.gov.co/images/pobtrans.gif">
          <a:extLst>
            <a:ext uri="{FF2B5EF4-FFF2-40B4-BE49-F238E27FC236}">
              <a16:creationId xmlns:a16="http://schemas.microsoft.com/office/drawing/2014/main" id="{A5F64053-257E-4A0A-8C68-CFE8F2FAF5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25" name="Imagen 224" descr="http://www.icbf.gov.co/images/pobtrans.gif">
          <a:extLst>
            <a:ext uri="{FF2B5EF4-FFF2-40B4-BE49-F238E27FC236}">
              <a16:creationId xmlns:a16="http://schemas.microsoft.com/office/drawing/2014/main" id="{FEEAB2FD-7A10-4C73-844B-F9777C4F8C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26" name="Imagen 225" descr="http://www.icbf.gov.co/images/pobtrans.gif">
          <a:extLst>
            <a:ext uri="{FF2B5EF4-FFF2-40B4-BE49-F238E27FC236}">
              <a16:creationId xmlns:a16="http://schemas.microsoft.com/office/drawing/2014/main" id="{014A1B8D-B53D-4D0C-8A43-5A5110D64E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27" name="Imagen 226" descr="http://www.icbf.gov.co/images/pobtrans.gif">
          <a:extLst>
            <a:ext uri="{FF2B5EF4-FFF2-40B4-BE49-F238E27FC236}">
              <a16:creationId xmlns:a16="http://schemas.microsoft.com/office/drawing/2014/main" id="{80E0F9CF-607B-4DFF-B0EB-4957A61E6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28" name="Imagen 227" descr="http://www.icbf.gov.co/images/pobtrans.gif">
          <a:extLst>
            <a:ext uri="{FF2B5EF4-FFF2-40B4-BE49-F238E27FC236}">
              <a16:creationId xmlns:a16="http://schemas.microsoft.com/office/drawing/2014/main" id="{15DD6593-12EE-4564-A3E6-E908E1FDFB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29" name="Imagen 228" descr="http://www.icbf.gov.co/images/pobtrans.gif">
          <a:extLst>
            <a:ext uri="{FF2B5EF4-FFF2-40B4-BE49-F238E27FC236}">
              <a16:creationId xmlns:a16="http://schemas.microsoft.com/office/drawing/2014/main" id="{8B873CC4-CA51-4A81-B1F3-2222B4F477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30" name="Imagen 229" descr="http://www.icbf.gov.co/images/pobtrans.gif">
          <a:extLst>
            <a:ext uri="{FF2B5EF4-FFF2-40B4-BE49-F238E27FC236}">
              <a16:creationId xmlns:a16="http://schemas.microsoft.com/office/drawing/2014/main" id="{A0E2D241-460E-4140-A158-6E6629CC45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31" name="Imagen 230" descr="http://www.icbf.gov.co/images/pobtrans.gif">
          <a:extLst>
            <a:ext uri="{FF2B5EF4-FFF2-40B4-BE49-F238E27FC236}">
              <a16:creationId xmlns:a16="http://schemas.microsoft.com/office/drawing/2014/main" id="{06C571C4-9A73-4F30-8456-D401468D11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32" name="Imagen 231" descr="http://www.icbf.gov.co/images/pobtrans.gif">
          <a:extLst>
            <a:ext uri="{FF2B5EF4-FFF2-40B4-BE49-F238E27FC236}">
              <a16:creationId xmlns:a16="http://schemas.microsoft.com/office/drawing/2014/main" id="{691E184B-26FD-477D-B5BC-33BDE6525D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33" name="Imagen 232" descr="http://www.icbf.gov.co/images/pobtrans.gif">
          <a:extLst>
            <a:ext uri="{FF2B5EF4-FFF2-40B4-BE49-F238E27FC236}">
              <a16:creationId xmlns:a16="http://schemas.microsoft.com/office/drawing/2014/main" id="{8307EDCB-3244-4D5B-881B-534279528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34" name="Imagen 233" descr="http://www.icbf.gov.co/images/pobtrans.gif">
          <a:extLst>
            <a:ext uri="{FF2B5EF4-FFF2-40B4-BE49-F238E27FC236}">
              <a16:creationId xmlns:a16="http://schemas.microsoft.com/office/drawing/2014/main" id="{71AFCD07-A87A-4B55-A5F0-3C61E5A500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35" name="Imagen 234" descr="http://www.icbf.gov.co/images/pobtrans.gif">
          <a:extLst>
            <a:ext uri="{FF2B5EF4-FFF2-40B4-BE49-F238E27FC236}">
              <a16:creationId xmlns:a16="http://schemas.microsoft.com/office/drawing/2014/main" id="{D050D190-29DF-4AFB-95D3-D5F79C0073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36" name="Imagen 235" descr="http://www.icbf.gov.co/images/pobtrans.gif">
          <a:extLst>
            <a:ext uri="{FF2B5EF4-FFF2-40B4-BE49-F238E27FC236}">
              <a16:creationId xmlns:a16="http://schemas.microsoft.com/office/drawing/2014/main" id="{14619FB2-0C85-4F65-9913-86D3522727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37" name="Imagen 236" descr="http://www.icbf.gov.co/images/pobtrans.gif">
          <a:extLst>
            <a:ext uri="{FF2B5EF4-FFF2-40B4-BE49-F238E27FC236}">
              <a16:creationId xmlns:a16="http://schemas.microsoft.com/office/drawing/2014/main" id="{5C781630-DFD2-4FAA-B908-AB0A2F7942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38" name="Imagen 237" descr="http://www.icbf.gov.co/images/pobtrans.gif">
          <a:extLst>
            <a:ext uri="{FF2B5EF4-FFF2-40B4-BE49-F238E27FC236}">
              <a16:creationId xmlns:a16="http://schemas.microsoft.com/office/drawing/2014/main" id="{E7CFA78F-F50E-4147-8F50-CEB85B1F1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39" name="Imagen 238" descr="http://www.icbf.gov.co/images/pobtrans.gif">
          <a:extLst>
            <a:ext uri="{FF2B5EF4-FFF2-40B4-BE49-F238E27FC236}">
              <a16:creationId xmlns:a16="http://schemas.microsoft.com/office/drawing/2014/main" id="{A50C92BD-9DDC-4021-978E-2020548E1E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40" name="Imagen 239" descr="http://www.icbf.gov.co/images/pobtrans.gif">
          <a:extLst>
            <a:ext uri="{FF2B5EF4-FFF2-40B4-BE49-F238E27FC236}">
              <a16:creationId xmlns:a16="http://schemas.microsoft.com/office/drawing/2014/main" id="{5BA12558-6B94-44C8-A7D1-4E09200AF2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41" name="Imagen 240" descr="http://www.icbf.gov.co/images/pobtrans.gif">
          <a:extLst>
            <a:ext uri="{FF2B5EF4-FFF2-40B4-BE49-F238E27FC236}">
              <a16:creationId xmlns:a16="http://schemas.microsoft.com/office/drawing/2014/main" id="{E1284BC5-6FEC-464A-8D46-203FB415A8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42" name="Imagen 241" descr="http://www.icbf.gov.co/images/pobtrans.gif">
          <a:extLst>
            <a:ext uri="{FF2B5EF4-FFF2-40B4-BE49-F238E27FC236}">
              <a16:creationId xmlns:a16="http://schemas.microsoft.com/office/drawing/2014/main" id="{94D57362-C665-4A03-84D8-81CCC3BE16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43" name="Imagen 242" descr="http://www.icbf.gov.co/images/pobtrans.gif">
          <a:extLst>
            <a:ext uri="{FF2B5EF4-FFF2-40B4-BE49-F238E27FC236}">
              <a16:creationId xmlns:a16="http://schemas.microsoft.com/office/drawing/2014/main" id="{6DDD8670-EDA6-4560-96F6-4FB010DD9E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44" name="Imagen 243" descr="http://www.icbf.gov.co/images/pobtrans.gif">
          <a:extLst>
            <a:ext uri="{FF2B5EF4-FFF2-40B4-BE49-F238E27FC236}">
              <a16:creationId xmlns:a16="http://schemas.microsoft.com/office/drawing/2014/main" id="{9A1613D7-06F0-4986-ADCA-D38CF9E537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45" name="Imagen 244" descr="http://www.icbf.gov.co/images/pobtrans.gif">
          <a:extLst>
            <a:ext uri="{FF2B5EF4-FFF2-40B4-BE49-F238E27FC236}">
              <a16:creationId xmlns:a16="http://schemas.microsoft.com/office/drawing/2014/main" id="{5FCFF180-DEB2-4C12-AED0-CA42C3D81E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46" name="Imagen 245" descr="http://www.icbf.gov.co/images/pobtrans.gif">
          <a:extLst>
            <a:ext uri="{FF2B5EF4-FFF2-40B4-BE49-F238E27FC236}">
              <a16:creationId xmlns:a16="http://schemas.microsoft.com/office/drawing/2014/main" id="{4432392B-BEE7-4B02-B33B-F820E04406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47" name="Imagen 246" descr="http://www.icbf.gov.co/images/pobtrans.gif">
          <a:extLst>
            <a:ext uri="{FF2B5EF4-FFF2-40B4-BE49-F238E27FC236}">
              <a16:creationId xmlns:a16="http://schemas.microsoft.com/office/drawing/2014/main" id="{5EAA0763-42F8-48BB-AE22-58A8E2D76C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48" name="Imagen 247" descr="http://www.icbf.gov.co/images/pobtrans.gif">
          <a:extLst>
            <a:ext uri="{FF2B5EF4-FFF2-40B4-BE49-F238E27FC236}">
              <a16:creationId xmlns:a16="http://schemas.microsoft.com/office/drawing/2014/main" id="{57703449-5DA1-4860-896E-FA28DB6EDE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49" name="Imagen 248" descr="http://www.icbf.gov.co/images/pobtrans.gif">
          <a:extLst>
            <a:ext uri="{FF2B5EF4-FFF2-40B4-BE49-F238E27FC236}">
              <a16:creationId xmlns:a16="http://schemas.microsoft.com/office/drawing/2014/main" id="{FF817561-B580-4872-87E0-1C7197BB2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50" name="Imagen 249" descr="http://www.icbf.gov.co/images/pobtrans.gif">
          <a:extLst>
            <a:ext uri="{FF2B5EF4-FFF2-40B4-BE49-F238E27FC236}">
              <a16:creationId xmlns:a16="http://schemas.microsoft.com/office/drawing/2014/main" id="{AD2C6C17-0291-4D8D-A8A5-54A6982EC4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51" name="Imagen 250" descr="http://www.icbf.gov.co/images/pobtrans.gif">
          <a:extLst>
            <a:ext uri="{FF2B5EF4-FFF2-40B4-BE49-F238E27FC236}">
              <a16:creationId xmlns:a16="http://schemas.microsoft.com/office/drawing/2014/main" id="{5DFD1838-BAB5-4F16-96C1-96579648A7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52" name="Imagen 251" descr="http://www.icbf.gov.co/images/pobtrans.gif">
          <a:extLst>
            <a:ext uri="{FF2B5EF4-FFF2-40B4-BE49-F238E27FC236}">
              <a16:creationId xmlns:a16="http://schemas.microsoft.com/office/drawing/2014/main" id="{31483EF6-EAB0-450B-B714-500696A80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53" name="Imagen 252" descr="http://www.icbf.gov.co/images/pobtrans.gif">
          <a:extLst>
            <a:ext uri="{FF2B5EF4-FFF2-40B4-BE49-F238E27FC236}">
              <a16:creationId xmlns:a16="http://schemas.microsoft.com/office/drawing/2014/main" id="{0095AC46-D963-411C-A6DD-E5921D717B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54" name="Imagen 253" descr="http://www.icbf.gov.co/images/pobtrans.gif">
          <a:extLst>
            <a:ext uri="{FF2B5EF4-FFF2-40B4-BE49-F238E27FC236}">
              <a16:creationId xmlns:a16="http://schemas.microsoft.com/office/drawing/2014/main" id="{CE381B53-3F1F-4AAC-99BF-CF1789531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55" name="Imagen 254" descr="http://www.icbf.gov.co/images/pobtrans.gif">
          <a:extLst>
            <a:ext uri="{FF2B5EF4-FFF2-40B4-BE49-F238E27FC236}">
              <a16:creationId xmlns:a16="http://schemas.microsoft.com/office/drawing/2014/main" id="{EFEE4565-2E01-43F5-85EA-869A139059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56" name="Imagen 255" descr="http://www.icbf.gov.co/images/pobtrans.gif">
          <a:extLst>
            <a:ext uri="{FF2B5EF4-FFF2-40B4-BE49-F238E27FC236}">
              <a16:creationId xmlns:a16="http://schemas.microsoft.com/office/drawing/2014/main" id="{DAF19F27-A327-48DD-8202-4A54540C31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57" name="Imagen 256" descr="http://www.icbf.gov.co/images/pobtrans.gif">
          <a:extLst>
            <a:ext uri="{FF2B5EF4-FFF2-40B4-BE49-F238E27FC236}">
              <a16:creationId xmlns:a16="http://schemas.microsoft.com/office/drawing/2014/main" id="{91FA9F61-9D67-4F7F-8E4A-5A5658B3D8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58" name="Imagen 257" descr="http://www.icbf.gov.co/images/pobtrans.gif">
          <a:extLst>
            <a:ext uri="{FF2B5EF4-FFF2-40B4-BE49-F238E27FC236}">
              <a16:creationId xmlns:a16="http://schemas.microsoft.com/office/drawing/2014/main" id="{BB7E9FE3-662B-452C-B915-16E294762A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59" name="Imagen 258" descr="http://www.icbf.gov.co/images/pobtrans.gif">
          <a:extLst>
            <a:ext uri="{FF2B5EF4-FFF2-40B4-BE49-F238E27FC236}">
              <a16:creationId xmlns:a16="http://schemas.microsoft.com/office/drawing/2014/main" id="{B918C0E6-DE91-4EB5-8793-54A53BDCAA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60" name="Imagen 259" descr="http://www.icbf.gov.co/images/pobtrans.gif">
          <a:extLst>
            <a:ext uri="{FF2B5EF4-FFF2-40B4-BE49-F238E27FC236}">
              <a16:creationId xmlns:a16="http://schemas.microsoft.com/office/drawing/2014/main" id="{464D6113-0227-4BBD-9D4A-BE8FCF6741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61" name="Imagen 260" descr="http://www.icbf.gov.co/images/pobtrans.gif">
          <a:extLst>
            <a:ext uri="{FF2B5EF4-FFF2-40B4-BE49-F238E27FC236}">
              <a16:creationId xmlns:a16="http://schemas.microsoft.com/office/drawing/2014/main" id="{D61B1F96-1D09-4D60-A879-820A167981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62" name="Imagen 261" descr="http://www.icbf.gov.co/images/pobtrans.gif">
          <a:extLst>
            <a:ext uri="{FF2B5EF4-FFF2-40B4-BE49-F238E27FC236}">
              <a16:creationId xmlns:a16="http://schemas.microsoft.com/office/drawing/2014/main" id="{995DDA72-A219-49CC-B3F8-A8D5033257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63" name="Imagen 262" descr="http://www.icbf.gov.co/images/pobtrans.gif">
          <a:extLst>
            <a:ext uri="{FF2B5EF4-FFF2-40B4-BE49-F238E27FC236}">
              <a16:creationId xmlns:a16="http://schemas.microsoft.com/office/drawing/2014/main" id="{4FC08DFA-A687-47FA-93B6-21060BCC43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64" name="Imagen 263" descr="http://www.icbf.gov.co/images/pobtrans.gif">
          <a:extLst>
            <a:ext uri="{FF2B5EF4-FFF2-40B4-BE49-F238E27FC236}">
              <a16:creationId xmlns:a16="http://schemas.microsoft.com/office/drawing/2014/main" id="{8AC76B57-215C-4C59-AF53-E9BA391069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65" name="Imagen 264" descr="http://www.icbf.gov.co/images/pobtrans.gif">
          <a:extLst>
            <a:ext uri="{FF2B5EF4-FFF2-40B4-BE49-F238E27FC236}">
              <a16:creationId xmlns:a16="http://schemas.microsoft.com/office/drawing/2014/main" id="{F4E9B4DA-C0A5-435F-8D0C-0059937D25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66" name="Imagen 265" descr="http://www.icbf.gov.co/images/pobtrans.gif">
          <a:extLst>
            <a:ext uri="{FF2B5EF4-FFF2-40B4-BE49-F238E27FC236}">
              <a16:creationId xmlns:a16="http://schemas.microsoft.com/office/drawing/2014/main" id="{EE4076F6-30C3-4370-B431-04656EEB77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67" name="Imagen 266" descr="http://www.icbf.gov.co/images/pobtrans.gif">
          <a:extLst>
            <a:ext uri="{FF2B5EF4-FFF2-40B4-BE49-F238E27FC236}">
              <a16:creationId xmlns:a16="http://schemas.microsoft.com/office/drawing/2014/main" id="{ED9959E3-2685-435C-BBA7-0738B5042A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68" name="Imagen 267" descr="http://www.icbf.gov.co/images/pobtrans.gif">
          <a:extLst>
            <a:ext uri="{FF2B5EF4-FFF2-40B4-BE49-F238E27FC236}">
              <a16:creationId xmlns:a16="http://schemas.microsoft.com/office/drawing/2014/main" id="{7350E38E-7747-4872-BD01-204C18ECFC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69" name="Imagen 268" descr="http://www.icbf.gov.co/images/pobtrans.gif">
          <a:extLst>
            <a:ext uri="{FF2B5EF4-FFF2-40B4-BE49-F238E27FC236}">
              <a16:creationId xmlns:a16="http://schemas.microsoft.com/office/drawing/2014/main" id="{31A8CA07-FFF8-40EA-A652-70740DCE8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70" name="Imagen 269" descr="http://www.icbf.gov.co/images/pobtrans.gif">
          <a:extLst>
            <a:ext uri="{FF2B5EF4-FFF2-40B4-BE49-F238E27FC236}">
              <a16:creationId xmlns:a16="http://schemas.microsoft.com/office/drawing/2014/main" id="{E9E04E2A-ACF3-4971-87AC-7EB512928C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71" name="Imagen 270" descr="http://www.icbf.gov.co/images/pobtrans.gif">
          <a:extLst>
            <a:ext uri="{FF2B5EF4-FFF2-40B4-BE49-F238E27FC236}">
              <a16:creationId xmlns:a16="http://schemas.microsoft.com/office/drawing/2014/main" id="{1EE203ED-1AEA-4E84-9F3C-2B59588F09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72" name="Imagen 271" descr="http://www.icbf.gov.co/images/pobtrans.gif">
          <a:extLst>
            <a:ext uri="{FF2B5EF4-FFF2-40B4-BE49-F238E27FC236}">
              <a16:creationId xmlns:a16="http://schemas.microsoft.com/office/drawing/2014/main" id="{583C1406-1AAC-4678-9580-3C81A9533B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73" name="Imagen 272" descr="http://www.icbf.gov.co/images/pobtrans.gif">
          <a:extLst>
            <a:ext uri="{FF2B5EF4-FFF2-40B4-BE49-F238E27FC236}">
              <a16:creationId xmlns:a16="http://schemas.microsoft.com/office/drawing/2014/main" id="{ED0FD4BB-D55C-4429-8455-137B6A92F8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74" name="Imagen 273" descr="http://www.icbf.gov.co/images/pobtrans.gif">
          <a:extLst>
            <a:ext uri="{FF2B5EF4-FFF2-40B4-BE49-F238E27FC236}">
              <a16:creationId xmlns:a16="http://schemas.microsoft.com/office/drawing/2014/main" id="{76B3D857-6F1F-4652-9BED-B089F875D8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75" name="Imagen 274" descr="http://www.icbf.gov.co/images/pobtrans.gif">
          <a:extLst>
            <a:ext uri="{FF2B5EF4-FFF2-40B4-BE49-F238E27FC236}">
              <a16:creationId xmlns:a16="http://schemas.microsoft.com/office/drawing/2014/main" id="{5EAFAB15-9643-4E99-B7B0-8CBB24BDF8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76" name="Imagen 275" descr="http://www.icbf.gov.co/images/pobtrans.gif">
          <a:extLst>
            <a:ext uri="{FF2B5EF4-FFF2-40B4-BE49-F238E27FC236}">
              <a16:creationId xmlns:a16="http://schemas.microsoft.com/office/drawing/2014/main" id="{F24EB2BD-DD49-40FE-AC36-52E3194D86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77" name="Imagen 276" descr="http://www.icbf.gov.co/images/pobtrans.gif">
          <a:extLst>
            <a:ext uri="{FF2B5EF4-FFF2-40B4-BE49-F238E27FC236}">
              <a16:creationId xmlns:a16="http://schemas.microsoft.com/office/drawing/2014/main" id="{E1F8E974-2AEB-485D-BC2E-7B19956C13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78" name="Imagen 277" descr="http://www.icbf.gov.co/images/pobtrans.gif">
          <a:extLst>
            <a:ext uri="{FF2B5EF4-FFF2-40B4-BE49-F238E27FC236}">
              <a16:creationId xmlns:a16="http://schemas.microsoft.com/office/drawing/2014/main" id="{B384B5E4-53F1-4F92-A12F-C7E0935FA8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79" name="Imagen 278" descr="http://www.icbf.gov.co/images/pobtrans.gif">
          <a:extLst>
            <a:ext uri="{FF2B5EF4-FFF2-40B4-BE49-F238E27FC236}">
              <a16:creationId xmlns:a16="http://schemas.microsoft.com/office/drawing/2014/main" id="{D7186A54-413F-489D-8503-AC35449103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80" name="Imagen 279" descr="http://www.icbf.gov.co/images/pobtrans.gif">
          <a:extLst>
            <a:ext uri="{FF2B5EF4-FFF2-40B4-BE49-F238E27FC236}">
              <a16:creationId xmlns:a16="http://schemas.microsoft.com/office/drawing/2014/main" id="{FAD24C71-E236-4806-86D9-C22DA9210E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81" name="Imagen 280" descr="http://www.icbf.gov.co/images/pobtrans.gif">
          <a:extLst>
            <a:ext uri="{FF2B5EF4-FFF2-40B4-BE49-F238E27FC236}">
              <a16:creationId xmlns:a16="http://schemas.microsoft.com/office/drawing/2014/main" id="{3B895432-7D59-4F86-9627-1B1AB46B5E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82" name="Imagen 281" descr="http://www.icbf.gov.co/images/pobtrans.gif">
          <a:extLst>
            <a:ext uri="{FF2B5EF4-FFF2-40B4-BE49-F238E27FC236}">
              <a16:creationId xmlns:a16="http://schemas.microsoft.com/office/drawing/2014/main" id="{BF6DCF8D-35D5-4735-AE98-12E4DCDD45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76</xdr:row>
      <xdr:rowOff>0</xdr:rowOff>
    </xdr:from>
    <xdr:ext cx="9525" cy="114300"/>
    <xdr:pic>
      <xdr:nvPicPr>
        <xdr:cNvPr id="283" name="Imagen 282" descr="http://www.icbf.gov.co/images/pobtrans.gif">
          <a:extLst>
            <a:ext uri="{FF2B5EF4-FFF2-40B4-BE49-F238E27FC236}">
              <a16:creationId xmlns:a16="http://schemas.microsoft.com/office/drawing/2014/main" id="{AE36678A-C092-4801-AFDA-6806AF0D4E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91000"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84" name="Imagen 283" descr="http://www.icbf.gov.co/images/pobtrans.gif">
          <a:extLst>
            <a:ext uri="{FF2B5EF4-FFF2-40B4-BE49-F238E27FC236}">
              <a16:creationId xmlns:a16="http://schemas.microsoft.com/office/drawing/2014/main" id="{CBF1172C-AA29-4E2D-B5BA-BD62211908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85" name="Imagen 284" descr="http://www.icbf.gov.co/images/pobtrans.gif">
          <a:extLst>
            <a:ext uri="{FF2B5EF4-FFF2-40B4-BE49-F238E27FC236}">
              <a16:creationId xmlns:a16="http://schemas.microsoft.com/office/drawing/2014/main" id="{5B3A7ADC-A9A9-4AC3-A196-F4D3CA9AE0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86" name="Imagen 285" descr="http://www.icbf.gov.co/images/pobtrans.gif">
          <a:extLst>
            <a:ext uri="{FF2B5EF4-FFF2-40B4-BE49-F238E27FC236}">
              <a16:creationId xmlns:a16="http://schemas.microsoft.com/office/drawing/2014/main" id="{A3B3A70A-5FB7-4CC9-B725-A642967C80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87" name="Imagen 286" descr="http://www.icbf.gov.co/images/pobtrans.gif">
          <a:extLst>
            <a:ext uri="{FF2B5EF4-FFF2-40B4-BE49-F238E27FC236}">
              <a16:creationId xmlns:a16="http://schemas.microsoft.com/office/drawing/2014/main" id="{3C3CB3D3-C6D9-4DD0-BBAD-A079F8F83C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88" name="Imagen 287" descr="http://www.icbf.gov.co/images/pobtrans.gif">
          <a:extLst>
            <a:ext uri="{FF2B5EF4-FFF2-40B4-BE49-F238E27FC236}">
              <a16:creationId xmlns:a16="http://schemas.microsoft.com/office/drawing/2014/main" id="{3C902292-CA4F-4240-A1C0-2FF35CDD84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89" name="Imagen 288" descr="http://www.icbf.gov.co/images/pobtrans.gif">
          <a:extLst>
            <a:ext uri="{FF2B5EF4-FFF2-40B4-BE49-F238E27FC236}">
              <a16:creationId xmlns:a16="http://schemas.microsoft.com/office/drawing/2014/main" id="{7CBF7A79-32A2-40E5-ABAA-16272E0DAC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90" name="Imagen 289" descr="http://www.icbf.gov.co/images/pobtrans.gif">
          <a:extLst>
            <a:ext uri="{FF2B5EF4-FFF2-40B4-BE49-F238E27FC236}">
              <a16:creationId xmlns:a16="http://schemas.microsoft.com/office/drawing/2014/main" id="{E08D2C28-065B-4578-8CDF-FE240818C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91" name="Imagen 290" descr="http://www.icbf.gov.co/images/pobtrans.gif">
          <a:extLst>
            <a:ext uri="{FF2B5EF4-FFF2-40B4-BE49-F238E27FC236}">
              <a16:creationId xmlns:a16="http://schemas.microsoft.com/office/drawing/2014/main" id="{EE45E3D9-8160-44FB-A000-1E990A2E33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92" name="Imagen 291" descr="http://www.icbf.gov.co/images/pobtrans.gif">
          <a:extLst>
            <a:ext uri="{FF2B5EF4-FFF2-40B4-BE49-F238E27FC236}">
              <a16:creationId xmlns:a16="http://schemas.microsoft.com/office/drawing/2014/main" id="{A6D3DD58-BD1A-44EA-95F2-EE3BBB7CA6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93" name="Imagen 292" descr="http://www.icbf.gov.co/images/pobtrans.gif">
          <a:extLst>
            <a:ext uri="{FF2B5EF4-FFF2-40B4-BE49-F238E27FC236}">
              <a16:creationId xmlns:a16="http://schemas.microsoft.com/office/drawing/2014/main" id="{5C883866-B943-4D6D-BF2E-0420116BE0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94" name="Imagen 293" descr="http://www.icbf.gov.co/images/pobtrans.gif">
          <a:extLst>
            <a:ext uri="{FF2B5EF4-FFF2-40B4-BE49-F238E27FC236}">
              <a16:creationId xmlns:a16="http://schemas.microsoft.com/office/drawing/2014/main" id="{5BAD3ABB-6BE2-4186-A563-7E0FE41C7E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95" name="Imagen 294" descr="http://www.icbf.gov.co/images/pobtrans.gif">
          <a:extLst>
            <a:ext uri="{FF2B5EF4-FFF2-40B4-BE49-F238E27FC236}">
              <a16:creationId xmlns:a16="http://schemas.microsoft.com/office/drawing/2014/main" id="{C3A0B93F-9DD4-4D2D-998B-524ABF2F47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96" name="Imagen 295" descr="http://www.icbf.gov.co/images/pobtrans.gif">
          <a:extLst>
            <a:ext uri="{FF2B5EF4-FFF2-40B4-BE49-F238E27FC236}">
              <a16:creationId xmlns:a16="http://schemas.microsoft.com/office/drawing/2014/main" id="{D4817584-F18A-4257-8BB4-4DC7185F5D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97" name="Imagen 296" descr="http://www.icbf.gov.co/images/pobtrans.gif">
          <a:extLst>
            <a:ext uri="{FF2B5EF4-FFF2-40B4-BE49-F238E27FC236}">
              <a16:creationId xmlns:a16="http://schemas.microsoft.com/office/drawing/2014/main" id="{3E099BB4-C092-45DA-9307-4E8561AD3B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98" name="Imagen 297" descr="http://www.icbf.gov.co/images/pobtrans.gif">
          <a:extLst>
            <a:ext uri="{FF2B5EF4-FFF2-40B4-BE49-F238E27FC236}">
              <a16:creationId xmlns:a16="http://schemas.microsoft.com/office/drawing/2014/main" id="{5560717A-9DB9-41F0-970A-19090B3918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299" name="Imagen 298" descr="http://www.icbf.gov.co/images/pobtrans.gif">
          <a:extLst>
            <a:ext uri="{FF2B5EF4-FFF2-40B4-BE49-F238E27FC236}">
              <a16:creationId xmlns:a16="http://schemas.microsoft.com/office/drawing/2014/main" id="{E5772A6E-929D-4399-A18D-93E2C32C4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00" name="Imagen 299" descr="http://www.icbf.gov.co/images/pobtrans.gif">
          <a:extLst>
            <a:ext uri="{FF2B5EF4-FFF2-40B4-BE49-F238E27FC236}">
              <a16:creationId xmlns:a16="http://schemas.microsoft.com/office/drawing/2014/main" id="{C8EF23C3-A096-47C8-AEB4-619B7BBADC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01" name="Imagen 300" descr="http://www.icbf.gov.co/images/pobtrans.gif">
          <a:extLst>
            <a:ext uri="{FF2B5EF4-FFF2-40B4-BE49-F238E27FC236}">
              <a16:creationId xmlns:a16="http://schemas.microsoft.com/office/drawing/2014/main" id="{7C0AE7B2-FF48-4567-BB19-67DCCB09AB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02" name="Imagen 301" descr="http://www.icbf.gov.co/images/pobtrans.gif">
          <a:extLst>
            <a:ext uri="{FF2B5EF4-FFF2-40B4-BE49-F238E27FC236}">
              <a16:creationId xmlns:a16="http://schemas.microsoft.com/office/drawing/2014/main" id="{39791770-6F4F-4E9F-B967-C79C484913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03" name="Imagen 302" descr="http://www.icbf.gov.co/images/pobtrans.gif">
          <a:extLst>
            <a:ext uri="{FF2B5EF4-FFF2-40B4-BE49-F238E27FC236}">
              <a16:creationId xmlns:a16="http://schemas.microsoft.com/office/drawing/2014/main" id="{2B635D38-EE3D-40FB-A1C5-FB40872C64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04" name="Imagen 303" descr="http://www.icbf.gov.co/images/pobtrans.gif">
          <a:extLst>
            <a:ext uri="{FF2B5EF4-FFF2-40B4-BE49-F238E27FC236}">
              <a16:creationId xmlns:a16="http://schemas.microsoft.com/office/drawing/2014/main" id="{24CA6E7F-1478-4792-9EFD-33360235E8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05" name="Imagen 304" descr="http://www.icbf.gov.co/images/pobtrans.gif">
          <a:extLst>
            <a:ext uri="{FF2B5EF4-FFF2-40B4-BE49-F238E27FC236}">
              <a16:creationId xmlns:a16="http://schemas.microsoft.com/office/drawing/2014/main" id="{2E391035-ECB6-4393-812F-68571A4E8E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06" name="Imagen 305" descr="http://www.icbf.gov.co/images/pobtrans.gif">
          <a:extLst>
            <a:ext uri="{FF2B5EF4-FFF2-40B4-BE49-F238E27FC236}">
              <a16:creationId xmlns:a16="http://schemas.microsoft.com/office/drawing/2014/main" id="{E36BC492-F102-4D7A-B37F-69822B2919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07" name="Imagen 306" descr="http://www.icbf.gov.co/images/pobtrans.gif">
          <a:extLst>
            <a:ext uri="{FF2B5EF4-FFF2-40B4-BE49-F238E27FC236}">
              <a16:creationId xmlns:a16="http://schemas.microsoft.com/office/drawing/2014/main" id="{1F107E19-E29E-4E06-8F2C-B62EB34AC9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08" name="Imagen 307" descr="http://www.icbf.gov.co/images/pobtrans.gif">
          <a:extLst>
            <a:ext uri="{FF2B5EF4-FFF2-40B4-BE49-F238E27FC236}">
              <a16:creationId xmlns:a16="http://schemas.microsoft.com/office/drawing/2014/main" id="{1E0338C3-788B-4B8C-A632-0F9645E65D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09" name="Imagen 308" descr="http://www.icbf.gov.co/images/pobtrans.gif">
          <a:extLst>
            <a:ext uri="{FF2B5EF4-FFF2-40B4-BE49-F238E27FC236}">
              <a16:creationId xmlns:a16="http://schemas.microsoft.com/office/drawing/2014/main" id="{17BD83C6-BAD2-49D0-801F-F3BD95D860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10" name="Imagen 309" descr="http://www.icbf.gov.co/images/pobtrans.gif">
          <a:extLst>
            <a:ext uri="{FF2B5EF4-FFF2-40B4-BE49-F238E27FC236}">
              <a16:creationId xmlns:a16="http://schemas.microsoft.com/office/drawing/2014/main" id="{F80F1023-C15C-4148-B006-3D71FF9300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11" name="Imagen 310" descr="http://www.icbf.gov.co/images/pobtrans.gif">
          <a:extLst>
            <a:ext uri="{FF2B5EF4-FFF2-40B4-BE49-F238E27FC236}">
              <a16:creationId xmlns:a16="http://schemas.microsoft.com/office/drawing/2014/main" id="{2795A9B3-1CE0-4D70-AFC5-B4D05AC43F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12" name="Imagen 311" descr="http://www.icbf.gov.co/images/pobtrans.gif">
          <a:extLst>
            <a:ext uri="{FF2B5EF4-FFF2-40B4-BE49-F238E27FC236}">
              <a16:creationId xmlns:a16="http://schemas.microsoft.com/office/drawing/2014/main" id="{5B3D99D4-D9E6-4EA8-9313-AE7D10C98C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13" name="Imagen 312" descr="http://www.icbf.gov.co/images/pobtrans.gif">
          <a:extLst>
            <a:ext uri="{FF2B5EF4-FFF2-40B4-BE49-F238E27FC236}">
              <a16:creationId xmlns:a16="http://schemas.microsoft.com/office/drawing/2014/main" id="{5649EF21-4D8A-4633-A992-7B1CDAFBD2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14" name="Imagen 313" descr="http://www.icbf.gov.co/images/pobtrans.gif">
          <a:extLst>
            <a:ext uri="{FF2B5EF4-FFF2-40B4-BE49-F238E27FC236}">
              <a16:creationId xmlns:a16="http://schemas.microsoft.com/office/drawing/2014/main" id="{60013F24-5A56-4FE2-99AD-D530B40E2E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15" name="Imagen 314" descr="http://www.icbf.gov.co/images/pobtrans.gif">
          <a:extLst>
            <a:ext uri="{FF2B5EF4-FFF2-40B4-BE49-F238E27FC236}">
              <a16:creationId xmlns:a16="http://schemas.microsoft.com/office/drawing/2014/main" id="{CF327DEF-565D-41A9-944B-2DC2ACE7EA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16" name="Imagen 315" descr="http://www.icbf.gov.co/images/pobtrans.gif">
          <a:extLst>
            <a:ext uri="{FF2B5EF4-FFF2-40B4-BE49-F238E27FC236}">
              <a16:creationId xmlns:a16="http://schemas.microsoft.com/office/drawing/2014/main" id="{AF9F6EB0-4EFC-4EBE-B8B7-29408AF5E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17" name="Imagen 316" descr="http://www.icbf.gov.co/images/pobtrans.gif">
          <a:extLst>
            <a:ext uri="{FF2B5EF4-FFF2-40B4-BE49-F238E27FC236}">
              <a16:creationId xmlns:a16="http://schemas.microsoft.com/office/drawing/2014/main" id="{32419337-D1F6-442F-B64A-C99FD630A6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18" name="Imagen 317" descr="http://www.icbf.gov.co/images/pobtrans.gif">
          <a:extLst>
            <a:ext uri="{FF2B5EF4-FFF2-40B4-BE49-F238E27FC236}">
              <a16:creationId xmlns:a16="http://schemas.microsoft.com/office/drawing/2014/main" id="{6ECA826B-1B13-4D7F-888B-F4D6AAF7B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23812</xdr:colOff>
      <xdr:row>76</xdr:row>
      <xdr:rowOff>0</xdr:rowOff>
    </xdr:from>
    <xdr:ext cx="9525" cy="114300"/>
    <xdr:pic>
      <xdr:nvPicPr>
        <xdr:cNvPr id="319" name="Imagen 318" descr="http://www.icbf.gov.co/images/pobtrans.gif">
          <a:extLst>
            <a:ext uri="{FF2B5EF4-FFF2-40B4-BE49-F238E27FC236}">
              <a16:creationId xmlns:a16="http://schemas.microsoft.com/office/drawing/2014/main" id="{5F20E342-D69E-41FF-9454-C376B95355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4812" y="231838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4</xdr:col>
      <xdr:colOff>0</xdr:colOff>
      <xdr:row>60</xdr:row>
      <xdr:rowOff>0</xdr:rowOff>
    </xdr:from>
    <xdr:to>
      <xdr:col>4</xdr:col>
      <xdr:colOff>9525</xdr:colOff>
      <xdr:row>60</xdr:row>
      <xdr:rowOff>114300</xdr:rowOff>
    </xdr:to>
    <xdr:pic>
      <xdr:nvPicPr>
        <xdr:cNvPr id="2" name="Imagen 305" descr="http://www.icbf.gov.co/images/pobtrans.gif">
          <a:extLst>
            <a:ext uri="{FF2B5EF4-FFF2-40B4-BE49-F238E27FC236}">
              <a16:creationId xmlns:a16="http://schemas.microsoft.com/office/drawing/2014/main" id="{88F47A92-0A09-4D71-AC2D-D3EF7E63B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 name="Imagen 306" descr="http://www.icbf.gov.co/images/pobtrans.gif">
          <a:extLst>
            <a:ext uri="{FF2B5EF4-FFF2-40B4-BE49-F238E27FC236}">
              <a16:creationId xmlns:a16="http://schemas.microsoft.com/office/drawing/2014/main" id="{A03E60AC-A485-4D91-BD1A-8F53C1BA30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 name="Imagen 307" descr="http://www.icbf.gov.co/images/pobtrans.gif">
          <a:extLst>
            <a:ext uri="{FF2B5EF4-FFF2-40B4-BE49-F238E27FC236}">
              <a16:creationId xmlns:a16="http://schemas.microsoft.com/office/drawing/2014/main" id="{50AB891F-4FC4-40EA-8BA3-A60870724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 name="Imagen 697" descr="http://www.icbf.gov.co/images/pobtrans.gif">
          <a:extLst>
            <a:ext uri="{FF2B5EF4-FFF2-40B4-BE49-F238E27FC236}">
              <a16:creationId xmlns:a16="http://schemas.microsoft.com/office/drawing/2014/main" id="{2CF1DC02-5481-4290-8624-A4D6E2CD6F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 name="Imagen 785" descr="http://www.icbf.gov.co/images/pobtrans.gif">
          <a:extLst>
            <a:ext uri="{FF2B5EF4-FFF2-40B4-BE49-F238E27FC236}">
              <a16:creationId xmlns:a16="http://schemas.microsoft.com/office/drawing/2014/main" id="{18C626A3-12CD-46B9-A8D6-10953F6195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 name="Imagen 790" descr="http://www.icbf.gov.co/images/pobtrans.gif">
          <a:extLst>
            <a:ext uri="{FF2B5EF4-FFF2-40B4-BE49-F238E27FC236}">
              <a16:creationId xmlns:a16="http://schemas.microsoft.com/office/drawing/2014/main" id="{95850BDB-F933-4CDD-9B09-92B545FD9E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 name="Imagen 1079" descr="http://www.icbf.gov.co/images/pobtrans.gif">
          <a:extLst>
            <a:ext uri="{FF2B5EF4-FFF2-40B4-BE49-F238E27FC236}">
              <a16:creationId xmlns:a16="http://schemas.microsoft.com/office/drawing/2014/main" id="{DEE808C2-9259-42A9-8C0E-61FAC23D19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 name="Imagen 1566" descr="http://www.icbf.gov.co/images/pobtrans.gif">
          <a:extLst>
            <a:ext uri="{FF2B5EF4-FFF2-40B4-BE49-F238E27FC236}">
              <a16:creationId xmlns:a16="http://schemas.microsoft.com/office/drawing/2014/main" id="{86EEBBB8-040F-420A-A498-002F5C4FD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 name="Imagen 1570" descr="http://www.icbf.gov.co/images/pobtrans.gif">
          <a:extLst>
            <a:ext uri="{FF2B5EF4-FFF2-40B4-BE49-F238E27FC236}">
              <a16:creationId xmlns:a16="http://schemas.microsoft.com/office/drawing/2014/main" id="{470A3C61-80A7-4C26-B4B2-205D01CE75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 name="Imagen 1687" descr="http://www.icbf.gov.co/images/pobtrans.gif">
          <a:extLst>
            <a:ext uri="{FF2B5EF4-FFF2-40B4-BE49-F238E27FC236}">
              <a16:creationId xmlns:a16="http://schemas.microsoft.com/office/drawing/2014/main" id="{D5E328B8-961C-4A76-96E3-7B8ECB9CD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 name="Imagen 1914" descr="http://www.icbf.gov.co/images/pobtrans.gif">
          <a:extLst>
            <a:ext uri="{FF2B5EF4-FFF2-40B4-BE49-F238E27FC236}">
              <a16:creationId xmlns:a16="http://schemas.microsoft.com/office/drawing/2014/main" id="{35E010A5-4F51-42CC-B177-03726ED55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 name="Imagen 2186" descr="http://www.icbf.gov.co/images/pobtrans.gif">
          <a:extLst>
            <a:ext uri="{FF2B5EF4-FFF2-40B4-BE49-F238E27FC236}">
              <a16:creationId xmlns:a16="http://schemas.microsoft.com/office/drawing/2014/main" id="{2F367427-81F4-4765-8B78-8145C1575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4" name="Imagen 2221" descr="http://www.icbf.gov.co/images/pobtrans.gif">
          <a:extLst>
            <a:ext uri="{FF2B5EF4-FFF2-40B4-BE49-F238E27FC236}">
              <a16:creationId xmlns:a16="http://schemas.microsoft.com/office/drawing/2014/main" id="{49CE51CA-A487-4750-B7FD-A54FA6C984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5" name="Imagen 2859" descr="http://www.icbf.gov.co/images/pobtrans.gif">
          <a:extLst>
            <a:ext uri="{FF2B5EF4-FFF2-40B4-BE49-F238E27FC236}">
              <a16:creationId xmlns:a16="http://schemas.microsoft.com/office/drawing/2014/main" id="{796E557F-4871-4A2D-BC2D-1E8D5119B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6" name="Imagen 2870" descr="http://www.icbf.gov.co/images/pobtrans.gif">
          <a:extLst>
            <a:ext uri="{FF2B5EF4-FFF2-40B4-BE49-F238E27FC236}">
              <a16:creationId xmlns:a16="http://schemas.microsoft.com/office/drawing/2014/main" id="{E06F1060-56A9-4CA5-815C-054F8C394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7" name="Imagen 2951" descr="http://www.icbf.gov.co/images/pobtrans.gif">
          <a:extLst>
            <a:ext uri="{FF2B5EF4-FFF2-40B4-BE49-F238E27FC236}">
              <a16:creationId xmlns:a16="http://schemas.microsoft.com/office/drawing/2014/main" id="{D1206389-1441-496C-A82D-6494CAB97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8" name="Imagen 2954" descr="http://www.icbf.gov.co/images/pobtrans.gif">
          <a:extLst>
            <a:ext uri="{FF2B5EF4-FFF2-40B4-BE49-F238E27FC236}">
              <a16:creationId xmlns:a16="http://schemas.microsoft.com/office/drawing/2014/main" id="{BC4A2441-BA7B-426B-8979-990AD3B2D8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9" name="Imagen 3123" descr="http://www.icbf.gov.co/images/pobtrans.gif">
          <a:extLst>
            <a:ext uri="{FF2B5EF4-FFF2-40B4-BE49-F238E27FC236}">
              <a16:creationId xmlns:a16="http://schemas.microsoft.com/office/drawing/2014/main" id="{6DF6CA41-1926-482C-8F1D-B747A098F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20" name="Imagen 3206" descr="http://www.icbf.gov.co/images/pobtrans.gif">
          <a:extLst>
            <a:ext uri="{FF2B5EF4-FFF2-40B4-BE49-F238E27FC236}">
              <a16:creationId xmlns:a16="http://schemas.microsoft.com/office/drawing/2014/main" id="{308FEFD5-2614-444C-8CEE-84A2B2F16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21" name="Imagen 3810" descr="http://www.icbf.gov.co/images/pobtrans.gif">
          <a:extLst>
            <a:ext uri="{FF2B5EF4-FFF2-40B4-BE49-F238E27FC236}">
              <a16:creationId xmlns:a16="http://schemas.microsoft.com/office/drawing/2014/main" id="{5F9150DF-29C2-4F0F-82F2-E061113C21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22" name="Imagen 3821" descr="http://www.icbf.gov.co/images/pobtrans.gif">
          <a:extLst>
            <a:ext uri="{FF2B5EF4-FFF2-40B4-BE49-F238E27FC236}">
              <a16:creationId xmlns:a16="http://schemas.microsoft.com/office/drawing/2014/main" id="{45CBC63A-8B1F-4A9D-B266-2043D3833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23" name="Imagen 3899" descr="http://www.icbf.gov.co/images/pobtrans.gif">
          <a:extLst>
            <a:ext uri="{FF2B5EF4-FFF2-40B4-BE49-F238E27FC236}">
              <a16:creationId xmlns:a16="http://schemas.microsoft.com/office/drawing/2014/main" id="{329A126F-C1B2-4297-8F75-7B4685BFAC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24" name="Imagen 3909" descr="http://www.icbf.gov.co/images/pobtrans.gif">
          <a:extLst>
            <a:ext uri="{FF2B5EF4-FFF2-40B4-BE49-F238E27FC236}">
              <a16:creationId xmlns:a16="http://schemas.microsoft.com/office/drawing/2014/main" id="{F7F1DC14-30D4-48FF-809A-4AEFDF42C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25" name="Imagen 4244" descr="http://www.icbf.gov.co/images/pobtrans.gif">
          <a:extLst>
            <a:ext uri="{FF2B5EF4-FFF2-40B4-BE49-F238E27FC236}">
              <a16:creationId xmlns:a16="http://schemas.microsoft.com/office/drawing/2014/main" id="{9AE89F19-8F27-44EC-B9F5-612FC19A4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26" name="Imagen 4461" descr="http://www.icbf.gov.co/images/pobtrans.gif">
          <a:extLst>
            <a:ext uri="{FF2B5EF4-FFF2-40B4-BE49-F238E27FC236}">
              <a16:creationId xmlns:a16="http://schemas.microsoft.com/office/drawing/2014/main" id="{DE46A511-8814-40EB-8B33-26216D2F2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27" name="Imagen 4811" descr="http://www.icbf.gov.co/images/pobtrans.gif">
          <a:extLst>
            <a:ext uri="{FF2B5EF4-FFF2-40B4-BE49-F238E27FC236}">
              <a16:creationId xmlns:a16="http://schemas.microsoft.com/office/drawing/2014/main" id="{36C1D6E8-CE42-4826-BD9E-B4833FF989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28" name="Imagen 4820" descr="http://www.icbf.gov.co/images/pobtrans.gif">
          <a:extLst>
            <a:ext uri="{FF2B5EF4-FFF2-40B4-BE49-F238E27FC236}">
              <a16:creationId xmlns:a16="http://schemas.microsoft.com/office/drawing/2014/main" id="{E667ECFF-07A2-4BD9-ADE4-279D80754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29" name="Imagen 5584" descr="http://www.icbf.gov.co/images/pobtrans.gif">
          <a:extLst>
            <a:ext uri="{FF2B5EF4-FFF2-40B4-BE49-F238E27FC236}">
              <a16:creationId xmlns:a16="http://schemas.microsoft.com/office/drawing/2014/main" id="{856913B2-B8A9-4DE6-8C69-7A163E36C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0" name="Imagen 5931" descr="http://www.icbf.gov.co/images/pobtrans.gif">
          <a:extLst>
            <a:ext uri="{FF2B5EF4-FFF2-40B4-BE49-F238E27FC236}">
              <a16:creationId xmlns:a16="http://schemas.microsoft.com/office/drawing/2014/main" id="{4B887563-15C8-49AD-971C-6E0CAB978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1" name="Imagen 6103" descr="http://www.icbf.gov.co/images/pobtrans.gif">
          <a:extLst>
            <a:ext uri="{FF2B5EF4-FFF2-40B4-BE49-F238E27FC236}">
              <a16:creationId xmlns:a16="http://schemas.microsoft.com/office/drawing/2014/main" id="{69F08824-2BF1-452B-B870-23F2094ADC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2" name="Imagen 6107" descr="http://www.icbf.gov.co/images/pobtrans.gif">
          <a:extLst>
            <a:ext uri="{FF2B5EF4-FFF2-40B4-BE49-F238E27FC236}">
              <a16:creationId xmlns:a16="http://schemas.microsoft.com/office/drawing/2014/main" id="{31F13681-A30D-4566-AFAC-EB5B035E7B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3" name="Imagen 6731" descr="http://www.icbf.gov.co/images/pobtrans.gif">
          <a:extLst>
            <a:ext uri="{FF2B5EF4-FFF2-40B4-BE49-F238E27FC236}">
              <a16:creationId xmlns:a16="http://schemas.microsoft.com/office/drawing/2014/main" id="{08D89C61-F1A6-436F-91D1-860010551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4" name="Imagen 6951" descr="http://www.icbf.gov.co/images/pobtrans.gif">
          <a:extLst>
            <a:ext uri="{FF2B5EF4-FFF2-40B4-BE49-F238E27FC236}">
              <a16:creationId xmlns:a16="http://schemas.microsoft.com/office/drawing/2014/main" id="{2793E586-4ED9-40FB-ACBA-431A63A42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5" name="Imagen 7032" descr="http://www.icbf.gov.co/images/pobtrans.gif">
          <a:extLst>
            <a:ext uri="{FF2B5EF4-FFF2-40B4-BE49-F238E27FC236}">
              <a16:creationId xmlns:a16="http://schemas.microsoft.com/office/drawing/2014/main" id="{158EBB5D-BFBE-4DC7-94A4-879DBF9C2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6" name="Imagen 7042" descr="http://www.icbf.gov.co/images/pobtrans.gif">
          <a:extLst>
            <a:ext uri="{FF2B5EF4-FFF2-40B4-BE49-F238E27FC236}">
              <a16:creationId xmlns:a16="http://schemas.microsoft.com/office/drawing/2014/main" id="{BFEFAF47-726F-4969-8D4A-683B352CB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7" name="Imagen 7053" descr="http://www.icbf.gov.co/images/pobtrans.gif">
          <a:extLst>
            <a:ext uri="{FF2B5EF4-FFF2-40B4-BE49-F238E27FC236}">
              <a16:creationId xmlns:a16="http://schemas.microsoft.com/office/drawing/2014/main" id="{3C23471F-3085-4B69-B24C-3A2089653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8" name="Imagen 7120" descr="http://www.icbf.gov.co/images/pobtrans.gif">
          <a:extLst>
            <a:ext uri="{FF2B5EF4-FFF2-40B4-BE49-F238E27FC236}">
              <a16:creationId xmlns:a16="http://schemas.microsoft.com/office/drawing/2014/main" id="{0F5D6546-E88B-4E8B-9E37-EEC9BD7B6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39" name="Imagen 7187" descr="http://www.icbf.gov.co/images/pobtrans.gif">
          <a:extLst>
            <a:ext uri="{FF2B5EF4-FFF2-40B4-BE49-F238E27FC236}">
              <a16:creationId xmlns:a16="http://schemas.microsoft.com/office/drawing/2014/main" id="{849EE309-50C1-4324-B7C1-CA0E0FC7E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0" name="Imagen 7417" descr="http://www.icbf.gov.co/images/pobtrans.gif">
          <a:extLst>
            <a:ext uri="{FF2B5EF4-FFF2-40B4-BE49-F238E27FC236}">
              <a16:creationId xmlns:a16="http://schemas.microsoft.com/office/drawing/2014/main" id="{4A5EF846-F8BB-4C3C-9595-BAD64AC8D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1" name="Imagen 7504" descr="http://www.icbf.gov.co/images/pobtrans.gif">
          <a:extLst>
            <a:ext uri="{FF2B5EF4-FFF2-40B4-BE49-F238E27FC236}">
              <a16:creationId xmlns:a16="http://schemas.microsoft.com/office/drawing/2014/main" id="{3C59D808-A9DA-4592-822B-D1640791C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2" name="Imagen 7597" descr="http://www.icbf.gov.co/images/pobtrans.gif">
          <a:extLst>
            <a:ext uri="{FF2B5EF4-FFF2-40B4-BE49-F238E27FC236}">
              <a16:creationId xmlns:a16="http://schemas.microsoft.com/office/drawing/2014/main" id="{DDD8610D-4B5C-4E12-B758-3938AD59C7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3" name="Imagen 7659" descr="http://www.icbf.gov.co/images/pobtrans.gif">
          <a:extLst>
            <a:ext uri="{FF2B5EF4-FFF2-40B4-BE49-F238E27FC236}">
              <a16:creationId xmlns:a16="http://schemas.microsoft.com/office/drawing/2014/main" id="{61C06FAA-0B56-4F5C-8F6E-9D2783BA3E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4" name="Imagen 7767" descr="http://www.icbf.gov.co/images/pobtrans.gif">
          <a:extLst>
            <a:ext uri="{FF2B5EF4-FFF2-40B4-BE49-F238E27FC236}">
              <a16:creationId xmlns:a16="http://schemas.microsoft.com/office/drawing/2014/main" id="{8BCF1A2D-CF1F-4E34-9A1F-958E99B139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5" name="Imagen 7853" descr="http://www.icbf.gov.co/images/pobtrans.gif">
          <a:extLst>
            <a:ext uri="{FF2B5EF4-FFF2-40B4-BE49-F238E27FC236}">
              <a16:creationId xmlns:a16="http://schemas.microsoft.com/office/drawing/2014/main" id="{A370ADEB-DFE4-404B-A2EE-E6473F64C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6" name="Imagen 7936" descr="http://www.icbf.gov.co/images/pobtrans.gif">
          <a:extLst>
            <a:ext uri="{FF2B5EF4-FFF2-40B4-BE49-F238E27FC236}">
              <a16:creationId xmlns:a16="http://schemas.microsoft.com/office/drawing/2014/main" id="{DD70E1D5-70AD-4737-A7E6-3788F9C3A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7" name="Imagen 8612" descr="http://www.icbf.gov.co/images/pobtrans.gif">
          <a:extLst>
            <a:ext uri="{FF2B5EF4-FFF2-40B4-BE49-F238E27FC236}">
              <a16:creationId xmlns:a16="http://schemas.microsoft.com/office/drawing/2014/main" id="{87059411-0F54-4A58-9D8B-3224F061B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8" name="Imagen 9931" descr="http://www.icbf.gov.co/images/pobtrans.gif">
          <a:extLst>
            <a:ext uri="{FF2B5EF4-FFF2-40B4-BE49-F238E27FC236}">
              <a16:creationId xmlns:a16="http://schemas.microsoft.com/office/drawing/2014/main" id="{E291CB6E-83F5-449B-BC7B-95868BBF0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49" name="Imagen 10425" descr="http://www.icbf.gov.co/images/pobtrans.gif">
          <a:extLst>
            <a:ext uri="{FF2B5EF4-FFF2-40B4-BE49-F238E27FC236}">
              <a16:creationId xmlns:a16="http://schemas.microsoft.com/office/drawing/2014/main" id="{6CAFE3EF-FF36-43B3-8DAC-B4ED0BD96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0" name="Imagen 10665" descr="http://www.icbf.gov.co/images/pobtrans.gif">
          <a:extLst>
            <a:ext uri="{FF2B5EF4-FFF2-40B4-BE49-F238E27FC236}">
              <a16:creationId xmlns:a16="http://schemas.microsoft.com/office/drawing/2014/main" id="{05EBE926-801E-4C2F-A088-AE25BCB02E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1" name="Imagen 12565" descr="http://www.icbf.gov.co/images/pobtrans.gif">
          <a:extLst>
            <a:ext uri="{FF2B5EF4-FFF2-40B4-BE49-F238E27FC236}">
              <a16:creationId xmlns:a16="http://schemas.microsoft.com/office/drawing/2014/main" id="{80F68FAE-7740-4BE8-AB31-DD80B2F7C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2" name="Imagen 12591" descr="http://www.icbf.gov.co/images/pobtrans.gif">
          <a:extLst>
            <a:ext uri="{FF2B5EF4-FFF2-40B4-BE49-F238E27FC236}">
              <a16:creationId xmlns:a16="http://schemas.microsoft.com/office/drawing/2014/main" id="{DF9F26B9-A79D-45B2-8677-EFBC1C6AA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3" name="Imagen 12605" descr="http://www.icbf.gov.co/images/pobtrans.gif">
          <a:extLst>
            <a:ext uri="{FF2B5EF4-FFF2-40B4-BE49-F238E27FC236}">
              <a16:creationId xmlns:a16="http://schemas.microsoft.com/office/drawing/2014/main" id="{95E9F8F9-4CC5-456C-A010-F855E71E4A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4" name="Imagen 12623" descr="http://www.icbf.gov.co/images/pobtrans.gif">
          <a:extLst>
            <a:ext uri="{FF2B5EF4-FFF2-40B4-BE49-F238E27FC236}">
              <a16:creationId xmlns:a16="http://schemas.microsoft.com/office/drawing/2014/main" id="{9410A6A0-E9E4-484F-B122-47E731BA0A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5" name="Imagen 12635" descr="http://www.icbf.gov.co/images/pobtrans.gif">
          <a:extLst>
            <a:ext uri="{FF2B5EF4-FFF2-40B4-BE49-F238E27FC236}">
              <a16:creationId xmlns:a16="http://schemas.microsoft.com/office/drawing/2014/main" id="{D904197D-7259-46C6-A559-E7CC70C849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6" name="Imagen 12645" descr="http://www.icbf.gov.co/images/pobtrans.gif">
          <a:extLst>
            <a:ext uri="{FF2B5EF4-FFF2-40B4-BE49-F238E27FC236}">
              <a16:creationId xmlns:a16="http://schemas.microsoft.com/office/drawing/2014/main" id="{29E2EBFA-F4CA-4978-A615-56AEB79F2B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7" name="Imagen 12651" descr="http://www.icbf.gov.co/images/pobtrans.gif">
          <a:extLst>
            <a:ext uri="{FF2B5EF4-FFF2-40B4-BE49-F238E27FC236}">
              <a16:creationId xmlns:a16="http://schemas.microsoft.com/office/drawing/2014/main" id="{CFEE10A4-074A-48C7-A44D-D7A2CCAD18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8" name="Imagen 13130" descr="http://www.icbf.gov.co/images/pobtrans.gif">
          <a:extLst>
            <a:ext uri="{FF2B5EF4-FFF2-40B4-BE49-F238E27FC236}">
              <a16:creationId xmlns:a16="http://schemas.microsoft.com/office/drawing/2014/main" id="{135C9CA5-04FC-4F37-B432-ECA3E8B44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59" name="Imagen 13576" descr="http://www.icbf.gov.co/images/pobtrans.gif">
          <a:extLst>
            <a:ext uri="{FF2B5EF4-FFF2-40B4-BE49-F238E27FC236}">
              <a16:creationId xmlns:a16="http://schemas.microsoft.com/office/drawing/2014/main" id="{CA098237-23A3-4BA3-9900-9D78334D36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0" name="Imagen 13599" descr="http://www.icbf.gov.co/images/pobtrans.gif">
          <a:extLst>
            <a:ext uri="{FF2B5EF4-FFF2-40B4-BE49-F238E27FC236}">
              <a16:creationId xmlns:a16="http://schemas.microsoft.com/office/drawing/2014/main" id="{007B7D50-CFF5-4F78-86C0-894744749B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1" name="Imagen 13600" descr="http://www.icbf.gov.co/images/pobtrans.gif">
          <a:extLst>
            <a:ext uri="{FF2B5EF4-FFF2-40B4-BE49-F238E27FC236}">
              <a16:creationId xmlns:a16="http://schemas.microsoft.com/office/drawing/2014/main" id="{980EC559-2CDB-4C55-9A2B-2174BBF19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2" name="Imagen 13603" descr="http://www.icbf.gov.co/images/pobtrans.gif">
          <a:extLst>
            <a:ext uri="{FF2B5EF4-FFF2-40B4-BE49-F238E27FC236}">
              <a16:creationId xmlns:a16="http://schemas.microsoft.com/office/drawing/2014/main" id="{A0E2CC00-DC43-47C1-8D1A-5C9E383674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3" name="Imagen 13611" descr="http://www.icbf.gov.co/images/pobtrans.gif">
          <a:extLst>
            <a:ext uri="{FF2B5EF4-FFF2-40B4-BE49-F238E27FC236}">
              <a16:creationId xmlns:a16="http://schemas.microsoft.com/office/drawing/2014/main" id="{E5FDFBB4-C7CF-4BAA-AB38-7701B68B5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4" name="Imagen 13903" descr="http://www.icbf.gov.co/images/pobtrans.gif">
          <a:extLst>
            <a:ext uri="{FF2B5EF4-FFF2-40B4-BE49-F238E27FC236}">
              <a16:creationId xmlns:a16="http://schemas.microsoft.com/office/drawing/2014/main" id="{EC4570F0-0DD7-4498-A21F-EF2A1774C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5" name="Imagen 13983" descr="http://www.icbf.gov.co/images/pobtrans.gif">
          <a:extLst>
            <a:ext uri="{FF2B5EF4-FFF2-40B4-BE49-F238E27FC236}">
              <a16:creationId xmlns:a16="http://schemas.microsoft.com/office/drawing/2014/main" id="{A1B4301B-6EDE-4405-B0C1-AE60BEFCB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6" name="Imagen 14387" descr="http://www.icbf.gov.co/images/pobtrans.gif">
          <a:extLst>
            <a:ext uri="{FF2B5EF4-FFF2-40B4-BE49-F238E27FC236}">
              <a16:creationId xmlns:a16="http://schemas.microsoft.com/office/drawing/2014/main" id="{EE2C99B3-3E78-4541-813F-3BB15E393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7" name="Imagen 14460" descr="http://www.icbf.gov.co/images/pobtrans.gif">
          <a:extLst>
            <a:ext uri="{FF2B5EF4-FFF2-40B4-BE49-F238E27FC236}">
              <a16:creationId xmlns:a16="http://schemas.microsoft.com/office/drawing/2014/main" id="{D7DC096A-9BAF-400C-90A7-4E0475F213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8" name="Imagen 14689" descr="http://www.icbf.gov.co/images/pobtrans.gif">
          <a:extLst>
            <a:ext uri="{FF2B5EF4-FFF2-40B4-BE49-F238E27FC236}">
              <a16:creationId xmlns:a16="http://schemas.microsoft.com/office/drawing/2014/main" id="{6FBA01E8-E900-4535-8343-7BFBF9FBA0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69" name="Imagen 14884" descr="http://www.icbf.gov.co/images/pobtrans.gif">
          <a:extLst>
            <a:ext uri="{FF2B5EF4-FFF2-40B4-BE49-F238E27FC236}">
              <a16:creationId xmlns:a16="http://schemas.microsoft.com/office/drawing/2014/main" id="{729051D1-A5E6-45B6-A8DE-F7E178BE5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0" name="Imagen 15080" descr="http://www.icbf.gov.co/images/pobtrans.gif">
          <a:extLst>
            <a:ext uri="{FF2B5EF4-FFF2-40B4-BE49-F238E27FC236}">
              <a16:creationId xmlns:a16="http://schemas.microsoft.com/office/drawing/2014/main" id="{118AEA6B-0ED8-4427-967B-EB8D49990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1" name="Imagen 15397" descr="http://www.icbf.gov.co/images/pobtrans.gif">
          <a:extLst>
            <a:ext uri="{FF2B5EF4-FFF2-40B4-BE49-F238E27FC236}">
              <a16:creationId xmlns:a16="http://schemas.microsoft.com/office/drawing/2014/main" id="{C45F14B7-D938-4C1F-957C-BEA250DFA1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2" name="Imagen 15538" descr="http://www.icbf.gov.co/images/pobtrans.gif">
          <a:extLst>
            <a:ext uri="{FF2B5EF4-FFF2-40B4-BE49-F238E27FC236}">
              <a16:creationId xmlns:a16="http://schemas.microsoft.com/office/drawing/2014/main" id="{FCE54EC7-EDFD-4386-A117-2AEAC551E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3" name="Imagen 15814" descr="http://www.icbf.gov.co/images/pobtrans.gif">
          <a:extLst>
            <a:ext uri="{FF2B5EF4-FFF2-40B4-BE49-F238E27FC236}">
              <a16:creationId xmlns:a16="http://schemas.microsoft.com/office/drawing/2014/main" id="{1C762955-D036-4F98-A8D6-33BE8ADCF6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4" name="Imagen 15817" descr="http://www.icbf.gov.co/images/pobtrans.gif">
          <a:extLst>
            <a:ext uri="{FF2B5EF4-FFF2-40B4-BE49-F238E27FC236}">
              <a16:creationId xmlns:a16="http://schemas.microsoft.com/office/drawing/2014/main" id="{40D2F654-81EC-40BE-86E4-82ED6AE9A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5" name="Imagen 16193" descr="http://www.icbf.gov.co/images/pobtrans.gif">
          <a:extLst>
            <a:ext uri="{FF2B5EF4-FFF2-40B4-BE49-F238E27FC236}">
              <a16:creationId xmlns:a16="http://schemas.microsoft.com/office/drawing/2014/main" id="{325CCC74-B3D8-43B0-8BB9-A840F93BB8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6" name="Imagen 16273" descr="http://www.icbf.gov.co/images/pobtrans.gif">
          <a:extLst>
            <a:ext uri="{FF2B5EF4-FFF2-40B4-BE49-F238E27FC236}">
              <a16:creationId xmlns:a16="http://schemas.microsoft.com/office/drawing/2014/main" id="{87FDDEEB-BBB7-4E9A-A346-7491E5226D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7" name="Imagen 16503" descr="http://www.icbf.gov.co/images/pobtrans.gif">
          <a:extLst>
            <a:ext uri="{FF2B5EF4-FFF2-40B4-BE49-F238E27FC236}">
              <a16:creationId xmlns:a16="http://schemas.microsoft.com/office/drawing/2014/main" id="{2C420293-A40D-4FA8-9FEC-2F1B39ABA9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8" name="Imagen 16724" descr="http://www.icbf.gov.co/images/pobtrans.gif">
          <a:extLst>
            <a:ext uri="{FF2B5EF4-FFF2-40B4-BE49-F238E27FC236}">
              <a16:creationId xmlns:a16="http://schemas.microsoft.com/office/drawing/2014/main" id="{38A5D9AF-3A5F-4FA3-A9AA-788E879AA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79" name="Imagen 17478" descr="http://www.icbf.gov.co/images/pobtrans.gif">
          <a:extLst>
            <a:ext uri="{FF2B5EF4-FFF2-40B4-BE49-F238E27FC236}">
              <a16:creationId xmlns:a16="http://schemas.microsoft.com/office/drawing/2014/main" id="{1852B721-F7F4-4A9E-A46E-88201D80E0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0" name="Imagen 17640" descr="http://www.icbf.gov.co/images/pobtrans.gif">
          <a:extLst>
            <a:ext uri="{FF2B5EF4-FFF2-40B4-BE49-F238E27FC236}">
              <a16:creationId xmlns:a16="http://schemas.microsoft.com/office/drawing/2014/main" id="{F237F03E-660F-45E9-B1AC-9E1A09D663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1" name="Imagen 17642" descr="http://www.icbf.gov.co/images/pobtrans.gif">
          <a:extLst>
            <a:ext uri="{FF2B5EF4-FFF2-40B4-BE49-F238E27FC236}">
              <a16:creationId xmlns:a16="http://schemas.microsoft.com/office/drawing/2014/main" id="{C0A97678-AA29-43CB-9C9E-AEC8D72C5B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2" name="Imagen 19004" descr="http://www.icbf.gov.co/images/pobtrans.gif">
          <a:extLst>
            <a:ext uri="{FF2B5EF4-FFF2-40B4-BE49-F238E27FC236}">
              <a16:creationId xmlns:a16="http://schemas.microsoft.com/office/drawing/2014/main" id="{47C2FB3B-DB19-4E83-AED8-C51562452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3" name="Imagen 19474" descr="http://www.icbf.gov.co/images/pobtrans.gif">
          <a:extLst>
            <a:ext uri="{FF2B5EF4-FFF2-40B4-BE49-F238E27FC236}">
              <a16:creationId xmlns:a16="http://schemas.microsoft.com/office/drawing/2014/main" id="{E7921FDB-2735-4737-B855-7974B9B59D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4" name="Imagen 19708" descr="http://www.icbf.gov.co/images/pobtrans.gif">
          <a:extLst>
            <a:ext uri="{FF2B5EF4-FFF2-40B4-BE49-F238E27FC236}">
              <a16:creationId xmlns:a16="http://schemas.microsoft.com/office/drawing/2014/main" id="{900C1094-98B2-41D6-BCC1-7E5A01867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5" name="Imagen 19720" descr="http://www.icbf.gov.co/images/pobtrans.gif">
          <a:extLst>
            <a:ext uri="{FF2B5EF4-FFF2-40B4-BE49-F238E27FC236}">
              <a16:creationId xmlns:a16="http://schemas.microsoft.com/office/drawing/2014/main" id="{224AD41D-C5F7-4ECF-8792-7FADBA1F6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6" name="Imagen 19739" descr="http://www.icbf.gov.co/images/pobtrans.gif">
          <a:extLst>
            <a:ext uri="{FF2B5EF4-FFF2-40B4-BE49-F238E27FC236}">
              <a16:creationId xmlns:a16="http://schemas.microsoft.com/office/drawing/2014/main" id="{3EA9B750-EF43-45D3-9452-48E597014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7" name="Imagen 19765" descr="http://www.icbf.gov.co/images/pobtrans.gif">
          <a:extLst>
            <a:ext uri="{FF2B5EF4-FFF2-40B4-BE49-F238E27FC236}">
              <a16:creationId xmlns:a16="http://schemas.microsoft.com/office/drawing/2014/main" id="{9B29371A-623D-49BE-AC28-4416FD085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8" name="Imagen 19774" descr="http://www.icbf.gov.co/images/pobtrans.gif">
          <a:extLst>
            <a:ext uri="{FF2B5EF4-FFF2-40B4-BE49-F238E27FC236}">
              <a16:creationId xmlns:a16="http://schemas.microsoft.com/office/drawing/2014/main" id="{3A5C4774-F469-4DCA-AAB9-49B0F943E4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89" name="Imagen 20425" descr="http://www.icbf.gov.co/images/pobtrans.gif">
          <a:extLst>
            <a:ext uri="{FF2B5EF4-FFF2-40B4-BE49-F238E27FC236}">
              <a16:creationId xmlns:a16="http://schemas.microsoft.com/office/drawing/2014/main" id="{8490E209-5BEB-4A8C-9DE6-5439DB053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0" name="Imagen 20722" descr="http://www.icbf.gov.co/images/pobtrans.gif">
          <a:extLst>
            <a:ext uri="{FF2B5EF4-FFF2-40B4-BE49-F238E27FC236}">
              <a16:creationId xmlns:a16="http://schemas.microsoft.com/office/drawing/2014/main" id="{AC2F82C8-7697-4147-98E8-B4693994E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1" name="Imagen 20732" descr="http://www.icbf.gov.co/images/pobtrans.gif">
          <a:extLst>
            <a:ext uri="{FF2B5EF4-FFF2-40B4-BE49-F238E27FC236}">
              <a16:creationId xmlns:a16="http://schemas.microsoft.com/office/drawing/2014/main" id="{68F624C0-2CC3-4E52-9C2A-5A1EE41F24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2" name="Imagen 21759" descr="http://www.icbf.gov.co/images/pobtrans.gif">
          <a:extLst>
            <a:ext uri="{FF2B5EF4-FFF2-40B4-BE49-F238E27FC236}">
              <a16:creationId xmlns:a16="http://schemas.microsoft.com/office/drawing/2014/main" id="{360FF11C-2C71-451B-A5BF-C119EDFA3D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3" name="Imagen 21761" descr="http://www.icbf.gov.co/images/pobtrans.gif">
          <a:extLst>
            <a:ext uri="{FF2B5EF4-FFF2-40B4-BE49-F238E27FC236}">
              <a16:creationId xmlns:a16="http://schemas.microsoft.com/office/drawing/2014/main" id="{939401BF-88DA-4368-BC07-885F28216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4" name="Imagen 22260" descr="http://www.icbf.gov.co/images/pobtrans.gif">
          <a:extLst>
            <a:ext uri="{FF2B5EF4-FFF2-40B4-BE49-F238E27FC236}">
              <a16:creationId xmlns:a16="http://schemas.microsoft.com/office/drawing/2014/main" id="{00929CFC-376B-45FF-89C6-596B76EB2F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5" name="Imagen 22263" descr="http://www.icbf.gov.co/images/pobtrans.gif">
          <a:extLst>
            <a:ext uri="{FF2B5EF4-FFF2-40B4-BE49-F238E27FC236}">
              <a16:creationId xmlns:a16="http://schemas.microsoft.com/office/drawing/2014/main" id="{781DE46D-845A-4DB9-87E1-7BD61BF1E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6" name="Imagen 22421" descr="http://www.icbf.gov.co/images/pobtrans.gif">
          <a:extLst>
            <a:ext uri="{FF2B5EF4-FFF2-40B4-BE49-F238E27FC236}">
              <a16:creationId xmlns:a16="http://schemas.microsoft.com/office/drawing/2014/main" id="{89211C04-AF94-40D2-A919-9126065B1D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7" name="Imagen 22513" descr="http://www.icbf.gov.co/images/pobtrans.gif">
          <a:extLst>
            <a:ext uri="{FF2B5EF4-FFF2-40B4-BE49-F238E27FC236}">
              <a16:creationId xmlns:a16="http://schemas.microsoft.com/office/drawing/2014/main" id="{E9DF55A6-6F43-480C-B85B-861784D8AF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8" name="Imagen 22526" descr="http://www.icbf.gov.co/images/pobtrans.gif">
          <a:extLst>
            <a:ext uri="{FF2B5EF4-FFF2-40B4-BE49-F238E27FC236}">
              <a16:creationId xmlns:a16="http://schemas.microsoft.com/office/drawing/2014/main" id="{9C6516C7-AB24-4A83-ACB8-67A54C86B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99" name="Imagen 22532" descr="http://www.icbf.gov.co/images/pobtrans.gif">
          <a:extLst>
            <a:ext uri="{FF2B5EF4-FFF2-40B4-BE49-F238E27FC236}">
              <a16:creationId xmlns:a16="http://schemas.microsoft.com/office/drawing/2014/main" id="{E2E9F4C7-25A8-4A07-91F7-9FF8A2A36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0" name="Imagen 22541" descr="http://www.icbf.gov.co/images/pobtrans.gif">
          <a:extLst>
            <a:ext uri="{FF2B5EF4-FFF2-40B4-BE49-F238E27FC236}">
              <a16:creationId xmlns:a16="http://schemas.microsoft.com/office/drawing/2014/main" id="{D476031E-1040-488A-A929-88002572BE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1" name="Imagen 22616" descr="http://www.icbf.gov.co/images/pobtrans.gif">
          <a:extLst>
            <a:ext uri="{FF2B5EF4-FFF2-40B4-BE49-F238E27FC236}">
              <a16:creationId xmlns:a16="http://schemas.microsoft.com/office/drawing/2014/main" id="{5F10D7A4-4650-4E4E-AF3C-26AD74AE2F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2" name="Imagen 24926" descr="http://www.icbf.gov.co/images/pobtrans.gif">
          <a:extLst>
            <a:ext uri="{FF2B5EF4-FFF2-40B4-BE49-F238E27FC236}">
              <a16:creationId xmlns:a16="http://schemas.microsoft.com/office/drawing/2014/main" id="{6A0BEA63-7FB4-4D85-8AC1-A680F5498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3" name="Imagen 25180" descr="http://www.icbf.gov.co/images/pobtrans.gif">
          <a:extLst>
            <a:ext uri="{FF2B5EF4-FFF2-40B4-BE49-F238E27FC236}">
              <a16:creationId xmlns:a16="http://schemas.microsoft.com/office/drawing/2014/main" id="{E8D8583D-22C3-47F1-B181-757851A4B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4" name="Imagen 26352" descr="http://www.icbf.gov.co/images/pobtrans.gif">
          <a:extLst>
            <a:ext uri="{FF2B5EF4-FFF2-40B4-BE49-F238E27FC236}">
              <a16:creationId xmlns:a16="http://schemas.microsoft.com/office/drawing/2014/main" id="{063685E2-2D9D-4115-8318-BDFB56F14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5" name="Imagen 26386" descr="http://www.icbf.gov.co/images/pobtrans.gif">
          <a:extLst>
            <a:ext uri="{FF2B5EF4-FFF2-40B4-BE49-F238E27FC236}">
              <a16:creationId xmlns:a16="http://schemas.microsoft.com/office/drawing/2014/main" id="{C1D90173-EBB2-4B16-89F4-E0AA88249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6" name="Imagen 26401" descr="http://www.icbf.gov.co/images/pobtrans.gif">
          <a:extLst>
            <a:ext uri="{FF2B5EF4-FFF2-40B4-BE49-F238E27FC236}">
              <a16:creationId xmlns:a16="http://schemas.microsoft.com/office/drawing/2014/main" id="{ADF132CC-7CD6-4BE2-B5FF-3148512707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7" name="Imagen 26411" descr="http://www.icbf.gov.co/images/pobtrans.gif">
          <a:extLst>
            <a:ext uri="{FF2B5EF4-FFF2-40B4-BE49-F238E27FC236}">
              <a16:creationId xmlns:a16="http://schemas.microsoft.com/office/drawing/2014/main" id="{FD423155-E2CB-4FF2-B8A5-55D70058A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8" name="Imagen 26420" descr="http://www.icbf.gov.co/images/pobtrans.gif">
          <a:extLst>
            <a:ext uri="{FF2B5EF4-FFF2-40B4-BE49-F238E27FC236}">
              <a16:creationId xmlns:a16="http://schemas.microsoft.com/office/drawing/2014/main" id="{0D945083-20E1-4B11-ADFA-287E05D3A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09" name="Imagen 26433" descr="http://www.icbf.gov.co/images/pobtrans.gif">
          <a:extLst>
            <a:ext uri="{FF2B5EF4-FFF2-40B4-BE49-F238E27FC236}">
              <a16:creationId xmlns:a16="http://schemas.microsoft.com/office/drawing/2014/main" id="{4A5F061B-D594-4265-932E-CF1410D45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0" name="Imagen 26468" descr="http://www.icbf.gov.co/images/pobtrans.gif">
          <a:extLst>
            <a:ext uri="{FF2B5EF4-FFF2-40B4-BE49-F238E27FC236}">
              <a16:creationId xmlns:a16="http://schemas.microsoft.com/office/drawing/2014/main" id="{218305D7-E43D-4E3F-BCF1-E5B41E8E22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1" name="Imagen 26473" descr="http://www.icbf.gov.co/images/pobtrans.gif">
          <a:extLst>
            <a:ext uri="{FF2B5EF4-FFF2-40B4-BE49-F238E27FC236}">
              <a16:creationId xmlns:a16="http://schemas.microsoft.com/office/drawing/2014/main" id="{949C9067-73EF-4404-B571-D676BC7FD7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2" name="Imagen 26476" descr="http://www.icbf.gov.co/images/pobtrans.gif">
          <a:extLst>
            <a:ext uri="{FF2B5EF4-FFF2-40B4-BE49-F238E27FC236}">
              <a16:creationId xmlns:a16="http://schemas.microsoft.com/office/drawing/2014/main" id="{C11A4228-4B32-487F-8E24-3ABC2CCEB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3" name="Imagen 26583" descr="http://www.icbf.gov.co/images/pobtrans.gif">
          <a:extLst>
            <a:ext uri="{FF2B5EF4-FFF2-40B4-BE49-F238E27FC236}">
              <a16:creationId xmlns:a16="http://schemas.microsoft.com/office/drawing/2014/main" id="{44668DE6-E40E-4CE2-9ABC-B4CC5BA97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4" name="Imagen 26594" descr="http://www.icbf.gov.co/images/pobtrans.gif">
          <a:extLst>
            <a:ext uri="{FF2B5EF4-FFF2-40B4-BE49-F238E27FC236}">
              <a16:creationId xmlns:a16="http://schemas.microsoft.com/office/drawing/2014/main" id="{99FA32B1-F95E-45F2-87CD-79B8C8DC1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5" name="Imagen 26605" descr="http://www.icbf.gov.co/images/pobtrans.gif">
          <a:extLst>
            <a:ext uri="{FF2B5EF4-FFF2-40B4-BE49-F238E27FC236}">
              <a16:creationId xmlns:a16="http://schemas.microsoft.com/office/drawing/2014/main" id="{AADAD5A8-9DD4-4B23-893E-673CFFDB4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6" name="Imagen 26617" descr="http://www.icbf.gov.co/images/pobtrans.gif">
          <a:extLst>
            <a:ext uri="{FF2B5EF4-FFF2-40B4-BE49-F238E27FC236}">
              <a16:creationId xmlns:a16="http://schemas.microsoft.com/office/drawing/2014/main" id="{0FC640AD-83B0-4B03-9BBF-7B827E32D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7" name="Imagen 26634" descr="http://www.icbf.gov.co/images/pobtrans.gif">
          <a:extLst>
            <a:ext uri="{FF2B5EF4-FFF2-40B4-BE49-F238E27FC236}">
              <a16:creationId xmlns:a16="http://schemas.microsoft.com/office/drawing/2014/main" id="{A7C362AC-0717-491D-A26F-D969F3D0B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8" name="Imagen 26666" descr="http://www.icbf.gov.co/images/pobtrans.gif">
          <a:extLst>
            <a:ext uri="{FF2B5EF4-FFF2-40B4-BE49-F238E27FC236}">
              <a16:creationId xmlns:a16="http://schemas.microsoft.com/office/drawing/2014/main" id="{59BE5295-EB1E-4160-92F5-A385EF84D3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19" name="Imagen 26687" descr="http://www.icbf.gov.co/images/pobtrans.gif">
          <a:extLst>
            <a:ext uri="{FF2B5EF4-FFF2-40B4-BE49-F238E27FC236}">
              <a16:creationId xmlns:a16="http://schemas.microsoft.com/office/drawing/2014/main" id="{829FD8BD-BCDC-45EE-AE05-EC577818BC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0" name="Imagen 26713" descr="http://www.icbf.gov.co/images/pobtrans.gif">
          <a:extLst>
            <a:ext uri="{FF2B5EF4-FFF2-40B4-BE49-F238E27FC236}">
              <a16:creationId xmlns:a16="http://schemas.microsoft.com/office/drawing/2014/main" id="{90A81220-1ED2-4D4A-8096-2C54E3ED9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1" name="Imagen 26726" descr="http://www.icbf.gov.co/images/pobtrans.gif">
          <a:extLst>
            <a:ext uri="{FF2B5EF4-FFF2-40B4-BE49-F238E27FC236}">
              <a16:creationId xmlns:a16="http://schemas.microsoft.com/office/drawing/2014/main" id="{1D2AC2E8-E4EB-41F7-BF0D-CF4D52C720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2" name="Imagen 27432" descr="http://www.icbf.gov.co/images/pobtrans.gif">
          <a:extLst>
            <a:ext uri="{FF2B5EF4-FFF2-40B4-BE49-F238E27FC236}">
              <a16:creationId xmlns:a16="http://schemas.microsoft.com/office/drawing/2014/main" id="{048EE529-8DB3-4626-9AE8-FCA370958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3" name="Imagen 29931" descr="http://www.icbf.gov.co/images/pobtrans.gif">
          <a:extLst>
            <a:ext uri="{FF2B5EF4-FFF2-40B4-BE49-F238E27FC236}">
              <a16:creationId xmlns:a16="http://schemas.microsoft.com/office/drawing/2014/main" id="{3D745F3D-77E7-4162-AB34-06EE0D932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4" name="Imagen 29941" descr="http://www.icbf.gov.co/images/pobtrans.gif">
          <a:extLst>
            <a:ext uri="{FF2B5EF4-FFF2-40B4-BE49-F238E27FC236}">
              <a16:creationId xmlns:a16="http://schemas.microsoft.com/office/drawing/2014/main" id="{33B408DB-C6B6-468A-94DE-7ABC19557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5" name="Imagen 29990" descr="http://www.icbf.gov.co/images/pobtrans.gif">
          <a:extLst>
            <a:ext uri="{FF2B5EF4-FFF2-40B4-BE49-F238E27FC236}">
              <a16:creationId xmlns:a16="http://schemas.microsoft.com/office/drawing/2014/main" id="{0D24849F-F680-4C81-956B-D03FA30F8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6" name="Imagen 30000" descr="http://www.icbf.gov.co/images/pobtrans.gif">
          <a:extLst>
            <a:ext uri="{FF2B5EF4-FFF2-40B4-BE49-F238E27FC236}">
              <a16:creationId xmlns:a16="http://schemas.microsoft.com/office/drawing/2014/main" id="{895AF150-24E2-4AAA-B958-4212AF08D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7" name="Imagen 30062" descr="http://www.icbf.gov.co/images/pobtrans.gif">
          <a:extLst>
            <a:ext uri="{FF2B5EF4-FFF2-40B4-BE49-F238E27FC236}">
              <a16:creationId xmlns:a16="http://schemas.microsoft.com/office/drawing/2014/main" id="{9EB0CF26-F844-4B44-9DB2-3BAA9C797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8" name="Imagen 30457" descr="http://www.icbf.gov.co/images/pobtrans.gif">
          <a:extLst>
            <a:ext uri="{FF2B5EF4-FFF2-40B4-BE49-F238E27FC236}">
              <a16:creationId xmlns:a16="http://schemas.microsoft.com/office/drawing/2014/main" id="{11919345-68F9-41FD-9366-7A52A22D50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29" name="Imagen 30467" descr="http://www.icbf.gov.co/images/pobtrans.gif">
          <a:extLst>
            <a:ext uri="{FF2B5EF4-FFF2-40B4-BE49-F238E27FC236}">
              <a16:creationId xmlns:a16="http://schemas.microsoft.com/office/drawing/2014/main" id="{96B6B8D7-430D-43B0-863C-DEA493067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0" name="Imagen 30991" descr="http://www.icbf.gov.co/images/pobtrans.gif">
          <a:extLst>
            <a:ext uri="{FF2B5EF4-FFF2-40B4-BE49-F238E27FC236}">
              <a16:creationId xmlns:a16="http://schemas.microsoft.com/office/drawing/2014/main" id="{C5CD39E1-5670-4C7F-AA29-D3FABCA28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1" name="Imagen 31612" descr="http://www.icbf.gov.co/images/pobtrans.gif">
          <a:extLst>
            <a:ext uri="{FF2B5EF4-FFF2-40B4-BE49-F238E27FC236}">
              <a16:creationId xmlns:a16="http://schemas.microsoft.com/office/drawing/2014/main" id="{2FE2EFDC-A65E-4559-AE70-8B21369C0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2" name="Imagen 31624" descr="http://www.icbf.gov.co/images/pobtrans.gif">
          <a:extLst>
            <a:ext uri="{FF2B5EF4-FFF2-40B4-BE49-F238E27FC236}">
              <a16:creationId xmlns:a16="http://schemas.microsoft.com/office/drawing/2014/main" id="{EFD875ED-98BB-4BC5-A0FD-E8E325178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3" name="Imagen 32047" descr="http://www.icbf.gov.co/images/pobtrans.gif">
          <a:extLst>
            <a:ext uri="{FF2B5EF4-FFF2-40B4-BE49-F238E27FC236}">
              <a16:creationId xmlns:a16="http://schemas.microsoft.com/office/drawing/2014/main" id="{153C8980-83AC-4FB8-82CD-4631D16638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4" name="Imagen 32272" descr="http://www.icbf.gov.co/images/pobtrans.gif">
          <a:extLst>
            <a:ext uri="{FF2B5EF4-FFF2-40B4-BE49-F238E27FC236}">
              <a16:creationId xmlns:a16="http://schemas.microsoft.com/office/drawing/2014/main" id="{CE264DC5-0CA3-436D-AC99-0FCED7902C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5" name="Imagen 32612" descr="http://www.icbf.gov.co/images/pobtrans.gif">
          <a:extLst>
            <a:ext uri="{FF2B5EF4-FFF2-40B4-BE49-F238E27FC236}">
              <a16:creationId xmlns:a16="http://schemas.microsoft.com/office/drawing/2014/main" id="{8B5F6B2F-6C35-4796-A8C6-00169D0DBA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6" name="Imagen 32881" descr="http://www.icbf.gov.co/images/pobtrans.gif">
          <a:extLst>
            <a:ext uri="{FF2B5EF4-FFF2-40B4-BE49-F238E27FC236}">
              <a16:creationId xmlns:a16="http://schemas.microsoft.com/office/drawing/2014/main" id="{C9D143BC-64BE-49A1-A626-ECC7C5CB7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7" name="Imagen 34363" descr="http://www.icbf.gov.co/images/pobtrans.gif">
          <a:extLst>
            <a:ext uri="{FF2B5EF4-FFF2-40B4-BE49-F238E27FC236}">
              <a16:creationId xmlns:a16="http://schemas.microsoft.com/office/drawing/2014/main" id="{B986B898-CA1B-40CD-8D0A-D1B3A50C7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8" name="Imagen 34367" descr="http://www.icbf.gov.co/images/pobtrans.gif">
          <a:extLst>
            <a:ext uri="{FF2B5EF4-FFF2-40B4-BE49-F238E27FC236}">
              <a16:creationId xmlns:a16="http://schemas.microsoft.com/office/drawing/2014/main" id="{91DA24E0-3ABE-4D45-A80F-91A6E0890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39" name="Imagen 34608" descr="http://www.icbf.gov.co/images/pobtrans.gif">
          <a:extLst>
            <a:ext uri="{FF2B5EF4-FFF2-40B4-BE49-F238E27FC236}">
              <a16:creationId xmlns:a16="http://schemas.microsoft.com/office/drawing/2014/main" id="{D5BCC846-FA88-48E4-8AD7-E0FAF1498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40" name="Imagen 35048" descr="http://www.icbf.gov.co/images/pobtrans.gif">
          <a:extLst>
            <a:ext uri="{FF2B5EF4-FFF2-40B4-BE49-F238E27FC236}">
              <a16:creationId xmlns:a16="http://schemas.microsoft.com/office/drawing/2014/main" id="{BE55D58F-6FFE-4321-B53B-9F5A923D0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41" name="Imagen 35978" descr="http://www.icbf.gov.co/images/pobtrans.gif">
          <a:extLst>
            <a:ext uri="{FF2B5EF4-FFF2-40B4-BE49-F238E27FC236}">
              <a16:creationId xmlns:a16="http://schemas.microsoft.com/office/drawing/2014/main" id="{AA8499D0-C345-42EB-98FF-3B702B89E5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42" name="Imagen 36001" descr="http://www.icbf.gov.co/images/pobtrans.gif">
          <a:extLst>
            <a:ext uri="{FF2B5EF4-FFF2-40B4-BE49-F238E27FC236}">
              <a16:creationId xmlns:a16="http://schemas.microsoft.com/office/drawing/2014/main" id="{019A2181-A925-4BFC-827A-903179983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43" name="Imagen 36006" descr="http://www.icbf.gov.co/images/pobtrans.gif">
          <a:extLst>
            <a:ext uri="{FF2B5EF4-FFF2-40B4-BE49-F238E27FC236}">
              <a16:creationId xmlns:a16="http://schemas.microsoft.com/office/drawing/2014/main" id="{5DCBC8F2-D75D-40D1-B71F-5FC60B9E4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44" name="Imagen 36010" descr="http://www.icbf.gov.co/images/pobtrans.gif">
          <a:extLst>
            <a:ext uri="{FF2B5EF4-FFF2-40B4-BE49-F238E27FC236}">
              <a16:creationId xmlns:a16="http://schemas.microsoft.com/office/drawing/2014/main" id="{870FDBAF-FC68-4B2F-854C-173594D358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45" name="Imagen 36018" descr="http://www.icbf.gov.co/images/pobtrans.gif">
          <a:extLst>
            <a:ext uri="{FF2B5EF4-FFF2-40B4-BE49-F238E27FC236}">
              <a16:creationId xmlns:a16="http://schemas.microsoft.com/office/drawing/2014/main" id="{4B89073B-4C97-4137-AC0A-8F534E55E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60</xdr:row>
      <xdr:rowOff>0</xdr:rowOff>
    </xdr:from>
    <xdr:to>
      <xdr:col>4</xdr:col>
      <xdr:colOff>9525</xdr:colOff>
      <xdr:row>60</xdr:row>
      <xdr:rowOff>114300</xdr:rowOff>
    </xdr:to>
    <xdr:pic>
      <xdr:nvPicPr>
        <xdr:cNvPr id="146" name="Imagen 36027" descr="http://www.icbf.gov.co/images/pobtrans.gif">
          <a:extLst>
            <a:ext uri="{FF2B5EF4-FFF2-40B4-BE49-F238E27FC236}">
              <a16:creationId xmlns:a16="http://schemas.microsoft.com/office/drawing/2014/main" id="{79308A41-92B2-4AA0-A836-3692A864F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07930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60</xdr:row>
      <xdr:rowOff>0</xdr:rowOff>
    </xdr:from>
    <xdr:ext cx="9525" cy="114300"/>
    <xdr:pic>
      <xdr:nvPicPr>
        <xdr:cNvPr id="147" name="Imagen 146" descr="http://www.icbf.gov.co/images/pobtrans.gif">
          <a:extLst>
            <a:ext uri="{FF2B5EF4-FFF2-40B4-BE49-F238E27FC236}">
              <a16:creationId xmlns:a16="http://schemas.microsoft.com/office/drawing/2014/main" id="{B37D5B48-BC8D-4398-9A42-6C89BB1F00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48" name="Imagen 147" descr="http://www.icbf.gov.co/images/pobtrans.gif">
          <a:extLst>
            <a:ext uri="{FF2B5EF4-FFF2-40B4-BE49-F238E27FC236}">
              <a16:creationId xmlns:a16="http://schemas.microsoft.com/office/drawing/2014/main" id="{1B00824B-3F71-4611-88AB-44A45AE571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49" name="Imagen 148" descr="http://www.icbf.gov.co/images/pobtrans.gif">
          <a:extLst>
            <a:ext uri="{FF2B5EF4-FFF2-40B4-BE49-F238E27FC236}">
              <a16:creationId xmlns:a16="http://schemas.microsoft.com/office/drawing/2014/main" id="{57489DB5-8269-4460-A504-E88A5343F3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50" name="Imagen 149" descr="http://www.icbf.gov.co/images/pobtrans.gif">
          <a:extLst>
            <a:ext uri="{FF2B5EF4-FFF2-40B4-BE49-F238E27FC236}">
              <a16:creationId xmlns:a16="http://schemas.microsoft.com/office/drawing/2014/main" id="{8BC242E1-240F-49AB-9365-1B449937A9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51" name="Imagen 150" descr="http://www.icbf.gov.co/images/pobtrans.gif">
          <a:extLst>
            <a:ext uri="{FF2B5EF4-FFF2-40B4-BE49-F238E27FC236}">
              <a16:creationId xmlns:a16="http://schemas.microsoft.com/office/drawing/2014/main" id="{A7DA53BA-D7C9-44C5-9DA6-9C7D67B535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52" name="Imagen 151" descr="http://www.icbf.gov.co/images/pobtrans.gif">
          <a:extLst>
            <a:ext uri="{FF2B5EF4-FFF2-40B4-BE49-F238E27FC236}">
              <a16:creationId xmlns:a16="http://schemas.microsoft.com/office/drawing/2014/main" id="{59D42C2B-7EA2-4EAA-A53D-854096AF07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53" name="Imagen 152" descr="http://www.icbf.gov.co/images/pobtrans.gif">
          <a:extLst>
            <a:ext uri="{FF2B5EF4-FFF2-40B4-BE49-F238E27FC236}">
              <a16:creationId xmlns:a16="http://schemas.microsoft.com/office/drawing/2014/main" id="{C148F845-D937-4045-9CAC-1AA3829168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54" name="Imagen 153" descr="http://www.icbf.gov.co/images/pobtrans.gif">
          <a:extLst>
            <a:ext uri="{FF2B5EF4-FFF2-40B4-BE49-F238E27FC236}">
              <a16:creationId xmlns:a16="http://schemas.microsoft.com/office/drawing/2014/main" id="{E6447824-E1E0-4E87-998A-B75AA40E93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55" name="Imagen 154" descr="http://www.icbf.gov.co/images/pobtrans.gif">
          <a:extLst>
            <a:ext uri="{FF2B5EF4-FFF2-40B4-BE49-F238E27FC236}">
              <a16:creationId xmlns:a16="http://schemas.microsoft.com/office/drawing/2014/main" id="{749A119E-8B1F-425C-A7EB-0283BCDCE3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56" name="Imagen 155" descr="http://www.icbf.gov.co/images/pobtrans.gif">
          <a:extLst>
            <a:ext uri="{FF2B5EF4-FFF2-40B4-BE49-F238E27FC236}">
              <a16:creationId xmlns:a16="http://schemas.microsoft.com/office/drawing/2014/main" id="{273F71A1-42BE-4609-9054-8244A27FBA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57" name="Imagen 156" descr="http://www.icbf.gov.co/images/pobtrans.gif">
          <a:extLst>
            <a:ext uri="{FF2B5EF4-FFF2-40B4-BE49-F238E27FC236}">
              <a16:creationId xmlns:a16="http://schemas.microsoft.com/office/drawing/2014/main" id="{8D6E9921-FC64-4433-825F-B3887F417F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58" name="Imagen 157" descr="http://www.icbf.gov.co/images/pobtrans.gif">
          <a:extLst>
            <a:ext uri="{FF2B5EF4-FFF2-40B4-BE49-F238E27FC236}">
              <a16:creationId xmlns:a16="http://schemas.microsoft.com/office/drawing/2014/main" id="{DDA38A15-064A-4436-B7B5-74D9A8F35E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59" name="Imagen 158" descr="http://www.icbf.gov.co/images/pobtrans.gif">
          <a:extLst>
            <a:ext uri="{FF2B5EF4-FFF2-40B4-BE49-F238E27FC236}">
              <a16:creationId xmlns:a16="http://schemas.microsoft.com/office/drawing/2014/main" id="{7A2878C4-374B-4C62-AD9D-9B8301531B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60" name="Imagen 159" descr="http://www.icbf.gov.co/images/pobtrans.gif">
          <a:extLst>
            <a:ext uri="{FF2B5EF4-FFF2-40B4-BE49-F238E27FC236}">
              <a16:creationId xmlns:a16="http://schemas.microsoft.com/office/drawing/2014/main" id="{332D09B4-9B9C-49E9-A4F2-BD7F669831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61" name="Imagen 160" descr="http://www.icbf.gov.co/images/pobtrans.gif">
          <a:extLst>
            <a:ext uri="{FF2B5EF4-FFF2-40B4-BE49-F238E27FC236}">
              <a16:creationId xmlns:a16="http://schemas.microsoft.com/office/drawing/2014/main" id="{8214DDA2-B944-4484-84F9-0A76A170B5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62" name="Imagen 161" descr="http://www.icbf.gov.co/images/pobtrans.gif">
          <a:extLst>
            <a:ext uri="{FF2B5EF4-FFF2-40B4-BE49-F238E27FC236}">
              <a16:creationId xmlns:a16="http://schemas.microsoft.com/office/drawing/2014/main" id="{87E98340-4046-45F1-AE1D-4396A5C59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63" name="Imagen 162" descr="http://www.icbf.gov.co/images/pobtrans.gif">
          <a:extLst>
            <a:ext uri="{FF2B5EF4-FFF2-40B4-BE49-F238E27FC236}">
              <a16:creationId xmlns:a16="http://schemas.microsoft.com/office/drawing/2014/main" id="{8374B012-48DD-4D31-A894-949A847774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64" name="Imagen 163" descr="http://www.icbf.gov.co/images/pobtrans.gif">
          <a:extLst>
            <a:ext uri="{FF2B5EF4-FFF2-40B4-BE49-F238E27FC236}">
              <a16:creationId xmlns:a16="http://schemas.microsoft.com/office/drawing/2014/main" id="{3D48A52B-F4E3-40DE-83AD-EE34F0C63C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65" name="Imagen 164" descr="http://www.icbf.gov.co/images/pobtrans.gif">
          <a:extLst>
            <a:ext uri="{FF2B5EF4-FFF2-40B4-BE49-F238E27FC236}">
              <a16:creationId xmlns:a16="http://schemas.microsoft.com/office/drawing/2014/main" id="{A3D97C6F-48DB-4FB6-ABAB-905AA677D2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66" name="Imagen 165" descr="http://www.icbf.gov.co/images/pobtrans.gif">
          <a:extLst>
            <a:ext uri="{FF2B5EF4-FFF2-40B4-BE49-F238E27FC236}">
              <a16:creationId xmlns:a16="http://schemas.microsoft.com/office/drawing/2014/main" id="{35C9F6CD-EA0C-4F7A-8937-28FD372ED9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67" name="Imagen 166" descr="http://www.icbf.gov.co/images/pobtrans.gif">
          <a:extLst>
            <a:ext uri="{FF2B5EF4-FFF2-40B4-BE49-F238E27FC236}">
              <a16:creationId xmlns:a16="http://schemas.microsoft.com/office/drawing/2014/main" id="{5C4B7DB8-33AF-4497-94BE-07290CCA2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68" name="Imagen 167" descr="http://www.icbf.gov.co/images/pobtrans.gif">
          <a:extLst>
            <a:ext uri="{FF2B5EF4-FFF2-40B4-BE49-F238E27FC236}">
              <a16:creationId xmlns:a16="http://schemas.microsoft.com/office/drawing/2014/main" id="{5ACED655-4E5A-4F2D-B96C-C93EAA91E4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69" name="Imagen 168" descr="http://www.icbf.gov.co/images/pobtrans.gif">
          <a:extLst>
            <a:ext uri="{FF2B5EF4-FFF2-40B4-BE49-F238E27FC236}">
              <a16:creationId xmlns:a16="http://schemas.microsoft.com/office/drawing/2014/main" id="{F2D48958-EC6A-46F1-8E65-7E17BE8639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70" name="Imagen 169" descr="http://www.icbf.gov.co/images/pobtrans.gif">
          <a:extLst>
            <a:ext uri="{FF2B5EF4-FFF2-40B4-BE49-F238E27FC236}">
              <a16:creationId xmlns:a16="http://schemas.microsoft.com/office/drawing/2014/main" id="{0302ABE1-9397-42B7-A0BC-868DCC2E8E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71" name="Imagen 170" descr="http://www.icbf.gov.co/images/pobtrans.gif">
          <a:extLst>
            <a:ext uri="{FF2B5EF4-FFF2-40B4-BE49-F238E27FC236}">
              <a16:creationId xmlns:a16="http://schemas.microsoft.com/office/drawing/2014/main" id="{13A77DF0-AEF2-4609-AEAB-9ADC46D91E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72" name="Imagen 171" descr="http://www.icbf.gov.co/images/pobtrans.gif">
          <a:extLst>
            <a:ext uri="{FF2B5EF4-FFF2-40B4-BE49-F238E27FC236}">
              <a16:creationId xmlns:a16="http://schemas.microsoft.com/office/drawing/2014/main" id="{F493FE41-AC73-4832-B4CA-0AA7ABDB4D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73" name="Imagen 172" descr="http://www.icbf.gov.co/images/pobtrans.gif">
          <a:extLst>
            <a:ext uri="{FF2B5EF4-FFF2-40B4-BE49-F238E27FC236}">
              <a16:creationId xmlns:a16="http://schemas.microsoft.com/office/drawing/2014/main" id="{6F6838DD-DCE1-4CBE-868F-8BCBB8E08A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74" name="Imagen 173" descr="http://www.icbf.gov.co/images/pobtrans.gif">
          <a:extLst>
            <a:ext uri="{FF2B5EF4-FFF2-40B4-BE49-F238E27FC236}">
              <a16:creationId xmlns:a16="http://schemas.microsoft.com/office/drawing/2014/main" id="{B630C475-1E37-4E10-A4B9-4E06EB77C5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75" name="Imagen 174" descr="http://www.icbf.gov.co/images/pobtrans.gif">
          <a:extLst>
            <a:ext uri="{FF2B5EF4-FFF2-40B4-BE49-F238E27FC236}">
              <a16:creationId xmlns:a16="http://schemas.microsoft.com/office/drawing/2014/main" id="{B49B01A9-1D99-46F7-A614-208FC47F66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76" name="Imagen 175" descr="http://www.icbf.gov.co/images/pobtrans.gif">
          <a:extLst>
            <a:ext uri="{FF2B5EF4-FFF2-40B4-BE49-F238E27FC236}">
              <a16:creationId xmlns:a16="http://schemas.microsoft.com/office/drawing/2014/main" id="{BB60A7F2-7110-4372-9AB3-27181ACF2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77" name="Imagen 176" descr="http://www.icbf.gov.co/images/pobtrans.gif">
          <a:extLst>
            <a:ext uri="{FF2B5EF4-FFF2-40B4-BE49-F238E27FC236}">
              <a16:creationId xmlns:a16="http://schemas.microsoft.com/office/drawing/2014/main" id="{6343A0EA-018B-49AE-8CFF-3D089F7D09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78" name="Imagen 177" descr="http://www.icbf.gov.co/images/pobtrans.gif">
          <a:extLst>
            <a:ext uri="{FF2B5EF4-FFF2-40B4-BE49-F238E27FC236}">
              <a16:creationId xmlns:a16="http://schemas.microsoft.com/office/drawing/2014/main" id="{2298491A-7BEA-43E3-AAAB-A636790FA2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79" name="Imagen 178" descr="http://www.icbf.gov.co/images/pobtrans.gif">
          <a:extLst>
            <a:ext uri="{FF2B5EF4-FFF2-40B4-BE49-F238E27FC236}">
              <a16:creationId xmlns:a16="http://schemas.microsoft.com/office/drawing/2014/main" id="{7631C89C-CD97-42DC-A837-C2EE307452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80" name="Imagen 179" descr="http://www.icbf.gov.co/images/pobtrans.gif">
          <a:extLst>
            <a:ext uri="{FF2B5EF4-FFF2-40B4-BE49-F238E27FC236}">
              <a16:creationId xmlns:a16="http://schemas.microsoft.com/office/drawing/2014/main" id="{2E9A2396-5384-4313-B754-A960766D62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81" name="Imagen 180" descr="http://www.icbf.gov.co/images/pobtrans.gif">
          <a:extLst>
            <a:ext uri="{FF2B5EF4-FFF2-40B4-BE49-F238E27FC236}">
              <a16:creationId xmlns:a16="http://schemas.microsoft.com/office/drawing/2014/main" id="{EC982052-A987-481E-921F-38792444A4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82" name="Imagen 181" descr="http://www.icbf.gov.co/images/pobtrans.gif">
          <a:extLst>
            <a:ext uri="{FF2B5EF4-FFF2-40B4-BE49-F238E27FC236}">
              <a16:creationId xmlns:a16="http://schemas.microsoft.com/office/drawing/2014/main" id="{A3B0DC87-BAAF-42C1-93EA-170DC9D646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83" name="Imagen 182" descr="http://www.icbf.gov.co/images/pobtrans.gif">
          <a:extLst>
            <a:ext uri="{FF2B5EF4-FFF2-40B4-BE49-F238E27FC236}">
              <a16:creationId xmlns:a16="http://schemas.microsoft.com/office/drawing/2014/main" id="{87F638F9-59D2-45BC-A55E-6AFB2CA496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84" name="Imagen 183" descr="http://www.icbf.gov.co/images/pobtrans.gif">
          <a:extLst>
            <a:ext uri="{FF2B5EF4-FFF2-40B4-BE49-F238E27FC236}">
              <a16:creationId xmlns:a16="http://schemas.microsoft.com/office/drawing/2014/main" id="{9ACE34D9-09D1-4ABE-9403-FA112FA8FE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85" name="Imagen 184" descr="http://www.icbf.gov.co/images/pobtrans.gif">
          <a:extLst>
            <a:ext uri="{FF2B5EF4-FFF2-40B4-BE49-F238E27FC236}">
              <a16:creationId xmlns:a16="http://schemas.microsoft.com/office/drawing/2014/main" id="{9B3A162A-3EF9-41B3-A8E4-927FEFE91F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86" name="Imagen 185" descr="http://www.icbf.gov.co/images/pobtrans.gif">
          <a:extLst>
            <a:ext uri="{FF2B5EF4-FFF2-40B4-BE49-F238E27FC236}">
              <a16:creationId xmlns:a16="http://schemas.microsoft.com/office/drawing/2014/main" id="{84380A7B-2CE5-4947-8A3B-8C94843BBF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87" name="Imagen 186" descr="http://www.icbf.gov.co/images/pobtrans.gif">
          <a:extLst>
            <a:ext uri="{FF2B5EF4-FFF2-40B4-BE49-F238E27FC236}">
              <a16:creationId xmlns:a16="http://schemas.microsoft.com/office/drawing/2014/main" id="{FA169B2C-6E61-434B-AAC8-BBA7E73A9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88" name="Imagen 187" descr="http://www.icbf.gov.co/images/pobtrans.gif">
          <a:extLst>
            <a:ext uri="{FF2B5EF4-FFF2-40B4-BE49-F238E27FC236}">
              <a16:creationId xmlns:a16="http://schemas.microsoft.com/office/drawing/2014/main" id="{B6F4BEFB-2B5D-431C-A134-A047CDA521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89" name="Imagen 188" descr="http://www.icbf.gov.co/images/pobtrans.gif">
          <a:extLst>
            <a:ext uri="{FF2B5EF4-FFF2-40B4-BE49-F238E27FC236}">
              <a16:creationId xmlns:a16="http://schemas.microsoft.com/office/drawing/2014/main" id="{2E5F2BAA-DC09-4B60-8EC6-5AABB4BCB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90" name="Imagen 189" descr="http://www.icbf.gov.co/images/pobtrans.gif">
          <a:extLst>
            <a:ext uri="{FF2B5EF4-FFF2-40B4-BE49-F238E27FC236}">
              <a16:creationId xmlns:a16="http://schemas.microsoft.com/office/drawing/2014/main" id="{1816E58B-43CA-42AE-BB6C-011289D09B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91" name="Imagen 190" descr="http://www.icbf.gov.co/images/pobtrans.gif">
          <a:extLst>
            <a:ext uri="{FF2B5EF4-FFF2-40B4-BE49-F238E27FC236}">
              <a16:creationId xmlns:a16="http://schemas.microsoft.com/office/drawing/2014/main" id="{129A670D-3712-4785-A0F5-CB23AC621C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92" name="Imagen 191" descr="http://www.icbf.gov.co/images/pobtrans.gif">
          <a:extLst>
            <a:ext uri="{FF2B5EF4-FFF2-40B4-BE49-F238E27FC236}">
              <a16:creationId xmlns:a16="http://schemas.microsoft.com/office/drawing/2014/main" id="{E9311A6F-A15E-4337-95B4-C34853311D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93" name="Imagen 192" descr="http://www.icbf.gov.co/images/pobtrans.gif">
          <a:extLst>
            <a:ext uri="{FF2B5EF4-FFF2-40B4-BE49-F238E27FC236}">
              <a16:creationId xmlns:a16="http://schemas.microsoft.com/office/drawing/2014/main" id="{2EC355EC-7908-4F3A-B2DA-4C214A179E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94" name="Imagen 193" descr="http://www.icbf.gov.co/images/pobtrans.gif">
          <a:extLst>
            <a:ext uri="{FF2B5EF4-FFF2-40B4-BE49-F238E27FC236}">
              <a16:creationId xmlns:a16="http://schemas.microsoft.com/office/drawing/2014/main" id="{5CC091B5-559B-4710-80F4-24A579A25B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95" name="Imagen 194" descr="http://www.icbf.gov.co/images/pobtrans.gif">
          <a:extLst>
            <a:ext uri="{FF2B5EF4-FFF2-40B4-BE49-F238E27FC236}">
              <a16:creationId xmlns:a16="http://schemas.microsoft.com/office/drawing/2014/main" id="{AAC85F64-14F0-4DA8-9000-D8DEB8ED47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96" name="Imagen 195" descr="http://www.icbf.gov.co/images/pobtrans.gif">
          <a:extLst>
            <a:ext uri="{FF2B5EF4-FFF2-40B4-BE49-F238E27FC236}">
              <a16:creationId xmlns:a16="http://schemas.microsoft.com/office/drawing/2014/main" id="{CF9B3C25-B771-4384-81D2-ED2768021E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97" name="Imagen 196" descr="http://www.icbf.gov.co/images/pobtrans.gif">
          <a:extLst>
            <a:ext uri="{FF2B5EF4-FFF2-40B4-BE49-F238E27FC236}">
              <a16:creationId xmlns:a16="http://schemas.microsoft.com/office/drawing/2014/main" id="{37604313-3510-4A42-9EFD-074C634CB0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98" name="Imagen 197" descr="http://www.icbf.gov.co/images/pobtrans.gif">
          <a:extLst>
            <a:ext uri="{FF2B5EF4-FFF2-40B4-BE49-F238E27FC236}">
              <a16:creationId xmlns:a16="http://schemas.microsoft.com/office/drawing/2014/main" id="{363D4936-A660-440C-B8F8-51A62E16CF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199" name="Imagen 198" descr="http://www.icbf.gov.co/images/pobtrans.gif">
          <a:extLst>
            <a:ext uri="{FF2B5EF4-FFF2-40B4-BE49-F238E27FC236}">
              <a16:creationId xmlns:a16="http://schemas.microsoft.com/office/drawing/2014/main" id="{3F883F47-F903-4B9B-8729-2FB9740E47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00" name="Imagen 199" descr="http://www.icbf.gov.co/images/pobtrans.gif">
          <a:extLst>
            <a:ext uri="{FF2B5EF4-FFF2-40B4-BE49-F238E27FC236}">
              <a16:creationId xmlns:a16="http://schemas.microsoft.com/office/drawing/2014/main" id="{FF885A66-A365-41C4-9FAC-B3C24DB60C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01" name="Imagen 200" descr="http://www.icbf.gov.co/images/pobtrans.gif">
          <a:extLst>
            <a:ext uri="{FF2B5EF4-FFF2-40B4-BE49-F238E27FC236}">
              <a16:creationId xmlns:a16="http://schemas.microsoft.com/office/drawing/2014/main" id="{DF2F699D-4574-46E7-A52C-5485A0E8D1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02" name="Imagen 201" descr="http://www.icbf.gov.co/images/pobtrans.gif">
          <a:extLst>
            <a:ext uri="{FF2B5EF4-FFF2-40B4-BE49-F238E27FC236}">
              <a16:creationId xmlns:a16="http://schemas.microsoft.com/office/drawing/2014/main" id="{7AB6139A-38FB-4B6E-99D9-F7E56A38DB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03" name="Imagen 202" descr="http://www.icbf.gov.co/images/pobtrans.gif">
          <a:extLst>
            <a:ext uri="{FF2B5EF4-FFF2-40B4-BE49-F238E27FC236}">
              <a16:creationId xmlns:a16="http://schemas.microsoft.com/office/drawing/2014/main" id="{D0078A3D-7161-40A4-9A9E-EC364E7CF3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04" name="Imagen 203" descr="http://www.icbf.gov.co/images/pobtrans.gif">
          <a:extLst>
            <a:ext uri="{FF2B5EF4-FFF2-40B4-BE49-F238E27FC236}">
              <a16:creationId xmlns:a16="http://schemas.microsoft.com/office/drawing/2014/main" id="{3E0F5EFA-C796-48C1-9BA4-D3BCDFC7CA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05" name="Imagen 204" descr="http://www.icbf.gov.co/images/pobtrans.gif">
          <a:extLst>
            <a:ext uri="{FF2B5EF4-FFF2-40B4-BE49-F238E27FC236}">
              <a16:creationId xmlns:a16="http://schemas.microsoft.com/office/drawing/2014/main" id="{3BB08507-A376-41A4-BDFB-963B101083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06" name="Imagen 205" descr="http://www.icbf.gov.co/images/pobtrans.gif">
          <a:extLst>
            <a:ext uri="{FF2B5EF4-FFF2-40B4-BE49-F238E27FC236}">
              <a16:creationId xmlns:a16="http://schemas.microsoft.com/office/drawing/2014/main" id="{0ADEBB80-E067-45A7-ADC4-62E0A00AE8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07" name="Imagen 206" descr="http://www.icbf.gov.co/images/pobtrans.gif">
          <a:extLst>
            <a:ext uri="{FF2B5EF4-FFF2-40B4-BE49-F238E27FC236}">
              <a16:creationId xmlns:a16="http://schemas.microsoft.com/office/drawing/2014/main" id="{179C73FF-B6B8-40AB-AEBC-C0C6D7129C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08" name="Imagen 207" descr="http://www.icbf.gov.co/images/pobtrans.gif">
          <a:extLst>
            <a:ext uri="{FF2B5EF4-FFF2-40B4-BE49-F238E27FC236}">
              <a16:creationId xmlns:a16="http://schemas.microsoft.com/office/drawing/2014/main" id="{FE89B7D5-5346-4782-97B3-66A80423B4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09" name="Imagen 208" descr="http://www.icbf.gov.co/images/pobtrans.gif">
          <a:extLst>
            <a:ext uri="{FF2B5EF4-FFF2-40B4-BE49-F238E27FC236}">
              <a16:creationId xmlns:a16="http://schemas.microsoft.com/office/drawing/2014/main" id="{82AAE282-2F08-4410-A467-E0E050DC04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10" name="Imagen 209" descr="http://www.icbf.gov.co/images/pobtrans.gif">
          <a:extLst>
            <a:ext uri="{FF2B5EF4-FFF2-40B4-BE49-F238E27FC236}">
              <a16:creationId xmlns:a16="http://schemas.microsoft.com/office/drawing/2014/main" id="{E376C1CB-EB0C-44D8-B864-98B9EE7FF0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11" name="Imagen 210" descr="http://www.icbf.gov.co/images/pobtrans.gif">
          <a:extLst>
            <a:ext uri="{FF2B5EF4-FFF2-40B4-BE49-F238E27FC236}">
              <a16:creationId xmlns:a16="http://schemas.microsoft.com/office/drawing/2014/main" id="{DBE14195-20FA-44B0-A6BC-8E898EA9FF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12" name="Imagen 211" descr="http://www.icbf.gov.co/images/pobtrans.gif">
          <a:extLst>
            <a:ext uri="{FF2B5EF4-FFF2-40B4-BE49-F238E27FC236}">
              <a16:creationId xmlns:a16="http://schemas.microsoft.com/office/drawing/2014/main" id="{E552DAEC-B1CF-45B0-89E9-CEEC78E946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13" name="Imagen 212" descr="http://www.icbf.gov.co/images/pobtrans.gif">
          <a:extLst>
            <a:ext uri="{FF2B5EF4-FFF2-40B4-BE49-F238E27FC236}">
              <a16:creationId xmlns:a16="http://schemas.microsoft.com/office/drawing/2014/main" id="{8CD8D3C0-9753-464A-97E5-1C1ABC397E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14" name="Imagen 213" descr="http://www.icbf.gov.co/images/pobtrans.gif">
          <a:extLst>
            <a:ext uri="{FF2B5EF4-FFF2-40B4-BE49-F238E27FC236}">
              <a16:creationId xmlns:a16="http://schemas.microsoft.com/office/drawing/2014/main" id="{B7A805AD-49C6-4DF7-9FCE-1FDF1F25A4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15" name="Imagen 214" descr="http://www.icbf.gov.co/images/pobtrans.gif">
          <a:extLst>
            <a:ext uri="{FF2B5EF4-FFF2-40B4-BE49-F238E27FC236}">
              <a16:creationId xmlns:a16="http://schemas.microsoft.com/office/drawing/2014/main" id="{B3AE3662-9FB6-4496-AD6D-0203F39A79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16" name="Imagen 215" descr="http://www.icbf.gov.co/images/pobtrans.gif">
          <a:extLst>
            <a:ext uri="{FF2B5EF4-FFF2-40B4-BE49-F238E27FC236}">
              <a16:creationId xmlns:a16="http://schemas.microsoft.com/office/drawing/2014/main" id="{6D129332-7E2F-4FC1-B44E-362C49BF42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17" name="Imagen 216" descr="http://www.icbf.gov.co/images/pobtrans.gif">
          <a:extLst>
            <a:ext uri="{FF2B5EF4-FFF2-40B4-BE49-F238E27FC236}">
              <a16:creationId xmlns:a16="http://schemas.microsoft.com/office/drawing/2014/main" id="{E796DF0D-182E-4B82-85AF-847E01092C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18" name="Imagen 217" descr="http://www.icbf.gov.co/images/pobtrans.gif">
          <a:extLst>
            <a:ext uri="{FF2B5EF4-FFF2-40B4-BE49-F238E27FC236}">
              <a16:creationId xmlns:a16="http://schemas.microsoft.com/office/drawing/2014/main" id="{D351AE1B-40BE-43E9-8E4C-CFE4E7BBF8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19" name="Imagen 218" descr="http://www.icbf.gov.co/images/pobtrans.gif">
          <a:extLst>
            <a:ext uri="{FF2B5EF4-FFF2-40B4-BE49-F238E27FC236}">
              <a16:creationId xmlns:a16="http://schemas.microsoft.com/office/drawing/2014/main" id="{08CDD8E9-0687-4635-8167-9383C0E5DE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20" name="Imagen 219" descr="http://www.icbf.gov.co/images/pobtrans.gif">
          <a:extLst>
            <a:ext uri="{FF2B5EF4-FFF2-40B4-BE49-F238E27FC236}">
              <a16:creationId xmlns:a16="http://schemas.microsoft.com/office/drawing/2014/main" id="{D788EAC2-E4D5-4B32-A9D9-AF56CF392E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21" name="Imagen 220" descr="http://www.icbf.gov.co/images/pobtrans.gif">
          <a:extLst>
            <a:ext uri="{FF2B5EF4-FFF2-40B4-BE49-F238E27FC236}">
              <a16:creationId xmlns:a16="http://schemas.microsoft.com/office/drawing/2014/main" id="{7EDD55C7-5CBF-4039-8B9B-DF2FD57345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22" name="Imagen 221" descr="http://www.icbf.gov.co/images/pobtrans.gif">
          <a:extLst>
            <a:ext uri="{FF2B5EF4-FFF2-40B4-BE49-F238E27FC236}">
              <a16:creationId xmlns:a16="http://schemas.microsoft.com/office/drawing/2014/main" id="{F4320C73-10FF-4726-8BFB-AFF0FAA4E2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23" name="Imagen 222" descr="http://www.icbf.gov.co/images/pobtrans.gif">
          <a:extLst>
            <a:ext uri="{FF2B5EF4-FFF2-40B4-BE49-F238E27FC236}">
              <a16:creationId xmlns:a16="http://schemas.microsoft.com/office/drawing/2014/main" id="{C55629F4-5C5D-4EFC-8597-67CDCE9D12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24" name="Imagen 223" descr="http://www.icbf.gov.co/images/pobtrans.gif">
          <a:extLst>
            <a:ext uri="{FF2B5EF4-FFF2-40B4-BE49-F238E27FC236}">
              <a16:creationId xmlns:a16="http://schemas.microsoft.com/office/drawing/2014/main" id="{A6FCE0A4-1D17-4C21-8B11-704A7E4F0D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25" name="Imagen 224" descr="http://www.icbf.gov.co/images/pobtrans.gif">
          <a:extLst>
            <a:ext uri="{FF2B5EF4-FFF2-40B4-BE49-F238E27FC236}">
              <a16:creationId xmlns:a16="http://schemas.microsoft.com/office/drawing/2014/main" id="{7C30AECF-FEF0-4D8F-B2FD-DBA5511AAB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26" name="Imagen 225" descr="http://www.icbf.gov.co/images/pobtrans.gif">
          <a:extLst>
            <a:ext uri="{FF2B5EF4-FFF2-40B4-BE49-F238E27FC236}">
              <a16:creationId xmlns:a16="http://schemas.microsoft.com/office/drawing/2014/main" id="{FE472E79-4DB9-45E2-81DC-EF9074B74D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27" name="Imagen 226" descr="http://www.icbf.gov.co/images/pobtrans.gif">
          <a:extLst>
            <a:ext uri="{FF2B5EF4-FFF2-40B4-BE49-F238E27FC236}">
              <a16:creationId xmlns:a16="http://schemas.microsoft.com/office/drawing/2014/main" id="{22D0D82A-34C7-4959-8E89-CCC0B0C12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28" name="Imagen 227" descr="http://www.icbf.gov.co/images/pobtrans.gif">
          <a:extLst>
            <a:ext uri="{FF2B5EF4-FFF2-40B4-BE49-F238E27FC236}">
              <a16:creationId xmlns:a16="http://schemas.microsoft.com/office/drawing/2014/main" id="{00DDE3FB-7898-4ED5-A416-9195E4FD64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29" name="Imagen 228" descr="http://www.icbf.gov.co/images/pobtrans.gif">
          <a:extLst>
            <a:ext uri="{FF2B5EF4-FFF2-40B4-BE49-F238E27FC236}">
              <a16:creationId xmlns:a16="http://schemas.microsoft.com/office/drawing/2014/main" id="{26D766B2-F745-4964-879C-AA4183C3AB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30" name="Imagen 229" descr="http://www.icbf.gov.co/images/pobtrans.gif">
          <a:extLst>
            <a:ext uri="{FF2B5EF4-FFF2-40B4-BE49-F238E27FC236}">
              <a16:creationId xmlns:a16="http://schemas.microsoft.com/office/drawing/2014/main" id="{8521C18C-2F9B-498F-91B0-3A46F6B8E4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31" name="Imagen 230" descr="http://www.icbf.gov.co/images/pobtrans.gif">
          <a:extLst>
            <a:ext uri="{FF2B5EF4-FFF2-40B4-BE49-F238E27FC236}">
              <a16:creationId xmlns:a16="http://schemas.microsoft.com/office/drawing/2014/main" id="{2F09AAA5-E5A2-4066-8E66-57E5F89FF5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32" name="Imagen 231" descr="http://www.icbf.gov.co/images/pobtrans.gif">
          <a:extLst>
            <a:ext uri="{FF2B5EF4-FFF2-40B4-BE49-F238E27FC236}">
              <a16:creationId xmlns:a16="http://schemas.microsoft.com/office/drawing/2014/main" id="{2D4B615C-DA1A-4694-845A-A30CE83EB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33" name="Imagen 232" descr="http://www.icbf.gov.co/images/pobtrans.gif">
          <a:extLst>
            <a:ext uri="{FF2B5EF4-FFF2-40B4-BE49-F238E27FC236}">
              <a16:creationId xmlns:a16="http://schemas.microsoft.com/office/drawing/2014/main" id="{D837C9F8-01AB-4090-9A27-5EA110D05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34" name="Imagen 233" descr="http://www.icbf.gov.co/images/pobtrans.gif">
          <a:extLst>
            <a:ext uri="{FF2B5EF4-FFF2-40B4-BE49-F238E27FC236}">
              <a16:creationId xmlns:a16="http://schemas.microsoft.com/office/drawing/2014/main" id="{DD76F3A5-4846-4DAA-B518-7355F7732F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35" name="Imagen 234" descr="http://www.icbf.gov.co/images/pobtrans.gif">
          <a:extLst>
            <a:ext uri="{FF2B5EF4-FFF2-40B4-BE49-F238E27FC236}">
              <a16:creationId xmlns:a16="http://schemas.microsoft.com/office/drawing/2014/main" id="{882B20AC-678D-4E79-998E-663B4D4E1C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36" name="Imagen 235" descr="http://www.icbf.gov.co/images/pobtrans.gif">
          <a:extLst>
            <a:ext uri="{FF2B5EF4-FFF2-40B4-BE49-F238E27FC236}">
              <a16:creationId xmlns:a16="http://schemas.microsoft.com/office/drawing/2014/main" id="{C05EDBFC-69E0-4E0E-A1E9-F081749D08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37" name="Imagen 236" descr="http://www.icbf.gov.co/images/pobtrans.gif">
          <a:extLst>
            <a:ext uri="{FF2B5EF4-FFF2-40B4-BE49-F238E27FC236}">
              <a16:creationId xmlns:a16="http://schemas.microsoft.com/office/drawing/2014/main" id="{08D8EDF8-4A57-4126-8383-71EF9E5FCD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38" name="Imagen 237" descr="http://www.icbf.gov.co/images/pobtrans.gif">
          <a:extLst>
            <a:ext uri="{FF2B5EF4-FFF2-40B4-BE49-F238E27FC236}">
              <a16:creationId xmlns:a16="http://schemas.microsoft.com/office/drawing/2014/main" id="{B05C0BC2-B3DD-47C6-ABF6-2002EA77AF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39" name="Imagen 238" descr="http://www.icbf.gov.co/images/pobtrans.gif">
          <a:extLst>
            <a:ext uri="{FF2B5EF4-FFF2-40B4-BE49-F238E27FC236}">
              <a16:creationId xmlns:a16="http://schemas.microsoft.com/office/drawing/2014/main" id="{A84E8FC3-BFFE-4852-8138-98F3B5E32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40" name="Imagen 239" descr="http://www.icbf.gov.co/images/pobtrans.gif">
          <a:extLst>
            <a:ext uri="{FF2B5EF4-FFF2-40B4-BE49-F238E27FC236}">
              <a16:creationId xmlns:a16="http://schemas.microsoft.com/office/drawing/2014/main" id="{0E4C0B4E-371F-4033-9BD6-8315F2DADE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41" name="Imagen 240" descr="http://www.icbf.gov.co/images/pobtrans.gif">
          <a:extLst>
            <a:ext uri="{FF2B5EF4-FFF2-40B4-BE49-F238E27FC236}">
              <a16:creationId xmlns:a16="http://schemas.microsoft.com/office/drawing/2014/main" id="{8108A48B-78C6-4EEF-9C8B-F6E35D7F67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42" name="Imagen 241" descr="http://www.icbf.gov.co/images/pobtrans.gif">
          <a:extLst>
            <a:ext uri="{FF2B5EF4-FFF2-40B4-BE49-F238E27FC236}">
              <a16:creationId xmlns:a16="http://schemas.microsoft.com/office/drawing/2014/main" id="{DC1F9453-A121-48FE-A9A1-0292494C30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43" name="Imagen 242" descr="http://www.icbf.gov.co/images/pobtrans.gif">
          <a:extLst>
            <a:ext uri="{FF2B5EF4-FFF2-40B4-BE49-F238E27FC236}">
              <a16:creationId xmlns:a16="http://schemas.microsoft.com/office/drawing/2014/main" id="{76E67E5E-F262-4062-AADF-FF1274D25B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44" name="Imagen 243" descr="http://www.icbf.gov.co/images/pobtrans.gif">
          <a:extLst>
            <a:ext uri="{FF2B5EF4-FFF2-40B4-BE49-F238E27FC236}">
              <a16:creationId xmlns:a16="http://schemas.microsoft.com/office/drawing/2014/main" id="{742AB0BA-EFBE-4149-BFC4-AFAEEA4A15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45" name="Imagen 244" descr="http://www.icbf.gov.co/images/pobtrans.gif">
          <a:extLst>
            <a:ext uri="{FF2B5EF4-FFF2-40B4-BE49-F238E27FC236}">
              <a16:creationId xmlns:a16="http://schemas.microsoft.com/office/drawing/2014/main" id="{F7EE06B2-30E1-4348-93BC-100FA9DF33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46" name="Imagen 245" descr="http://www.icbf.gov.co/images/pobtrans.gif">
          <a:extLst>
            <a:ext uri="{FF2B5EF4-FFF2-40B4-BE49-F238E27FC236}">
              <a16:creationId xmlns:a16="http://schemas.microsoft.com/office/drawing/2014/main" id="{AFBE8F28-9560-4CF2-B2ED-0772623853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47" name="Imagen 246" descr="http://www.icbf.gov.co/images/pobtrans.gif">
          <a:extLst>
            <a:ext uri="{FF2B5EF4-FFF2-40B4-BE49-F238E27FC236}">
              <a16:creationId xmlns:a16="http://schemas.microsoft.com/office/drawing/2014/main" id="{6A34B2A0-42E2-4C73-A872-38AC071525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48" name="Imagen 247" descr="http://www.icbf.gov.co/images/pobtrans.gif">
          <a:extLst>
            <a:ext uri="{FF2B5EF4-FFF2-40B4-BE49-F238E27FC236}">
              <a16:creationId xmlns:a16="http://schemas.microsoft.com/office/drawing/2014/main" id="{420E4383-4388-42F2-9777-94E4B28F97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49" name="Imagen 248" descr="http://www.icbf.gov.co/images/pobtrans.gif">
          <a:extLst>
            <a:ext uri="{FF2B5EF4-FFF2-40B4-BE49-F238E27FC236}">
              <a16:creationId xmlns:a16="http://schemas.microsoft.com/office/drawing/2014/main" id="{0A7BC02E-267B-42D0-8372-2CC6AE37FA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50" name="Imagen 249" descr="http://www.icbf.gov.co/images/pobtrans.gif">
          <a:extLst>
            <a:ext uri="{FF2B5EF4-FFF2-40B4-BE49-F238E27FC236}">
              <a16:creationId xmlns:a16="http://schemas.microsoft.com/office/drawing/2014/main" id="{28FB5974-1671-4A74-9468-D578816CFB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51" name="Imagen 250" descr="http://www.icbf.gov.co/images/pobtrans.gif">
          <a:extLst>
            <a:ext uri="{FF2B5EF4-FFF2-40B4-BE49-F238E27FC236}">
              <a16:creationId xmlns:a16="http://schemas.microsoft.com/office/drawing/2014/main" id="{550CC5E6-952A-44C1-8079-4BD8D54FFF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52" name="Imagen 251" descr="http://www.icbf.gov.co/images/pobtrans.gif">
          <a:extLst>
            <a:ext uri="{FF2B5EF4-FFF2-40B4-BE49-F238E27FC236}">
              <a16:creationId xmlns:a16="http://schemas.microsoft.com/office/drawing/2014/main" id="{2EBB2A50-6503-4890-B6CA-8101179A83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53" name="Imagen 252" descr="http://www.icbf.gov.co/images/pobtrans.gif">
          <a:extLst>
            <a:ext uri="{FF2B5EF4-FFF2-40B4-BE49-F238E27FC236}">
              <a16:creationId xmlns:a16="http://schemas.microsoft.com/office/drawing/2014/main" id="{B35592D6-0722-45F9-B4CA-F0A3BE1F3A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54" name="Imagen 253" descr="http://www.icbf.gov.co/images/pobtrans.gif">
          <a:extLst>
            <a:ext uri="{FF2B5EF4-FFF2-40B4-BE49-F238E27FC236}">
              <a16:creationId xmlns:a16="http://schemas.microsoft.com/office/drawing/2014/main" id="{276D3EDE-A366-4A43-82F8-B7973987B0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55" name="Imagen 254" descr="http://www.icbf.gov.co/images/pobtrans.gif">
          <a:extLst>
            <a:ext uri="{FF2B5EF4-FFF2-40B4-BE49-F238E27FC236}">
              <a16:creationId xmlns:a16="http://schemas.microsoft.com/office/drawing/2014/main" id="{EE3A5177-D3C2-498A-8E1B-7ADD2D4E5B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56" name="Imagen 255" descr="http://www.icbf.gov.co/images/pobtrans.gif">
          <a:extLst>
            <a:ext uri="{FF2B5EF4-FFF2-40B4-BE49-F238E27FC236}">
              <a16:creationId xmlns:a16="http://schemas.microsoft.com/office/drawing/2014/main" id="{FB574126-179F-41AC-AEF1-2CBD21E3C6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57" name="Imagen 256" descr="http://www.icbf.gov.co/images/pobtrans.gif">
          <a:extLst>
            <a:ext uri="{FF2B5EF4-FFF2-40B4-BE49-F238E27FC236}">
              <a16:creationId xmlns:a16="http://schemas.microsoft.com/office/drawing/2014/main" id="{D28B42E3-B58A-43CA-BE75-0077A81C58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58" name="Imagen 257" descr="http://www.icbf.gov.co/images/pobtrans.gif">
          <a:extLst>
            <a:ext uri="{FF2B5EF4-FFF2-40B4-BE49-F238E27FC236}">
              <a16:creationId xmlns:a16="http://schemas.microsoft.com/office/drawing/2014/main" id="{242B8756-6464-4E68-9773-E309265D10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59" name="Imagen 258" descr="http://www.icbf.gov.co/images/pobtrans.gif">
          <a:extLst>
            <a:ext uri="{FF2B5EF4-FFF2-40B4-BE49-F238E27FC236}">
              <a16:creationId xmlns:a16="http://schemas.microsoft.com/office/drawing/2014/main" id="{BDAA584E-EDC4-4019-A368-3B20595A81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60" name="Imagen 259" descr="http://www.icbf.gov.co/images/pobtrans.gif">
          <a:extLst>
            <a:ext uri="{FF2B5EF4-FFF2-40B4-BE49-F238E27FC236}">
              <a16:creationId xmlns:a16="http://schemas.microsoft.com/office/drawing/2014/main" id="{0D731E78-335E-40AE-9714-6A8414CCA4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61" name="Imagen 260" descr="http://www.icbf.gov.co/images/pobtrans.gif">
          <a:extLst>
            <a:ext uri="{FF2B5EF4-FFF2-40B4-BE49-F238E27FC236}">
              <a16:creationId xmlns:a16="http://schemas.microsoft.com/office/drawing/2014/main" id="{B675A57B-EF99-47F3-BD4A-1055F54715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62" name="Imagen 261" descr="http://www.icbf.gov.co/images/pobtrans.gif">
          <a:extLst>
            <a:ext uri="{FF2B5EF4-FFF2-40B4-BE49-F238E27FC236}">
              <a16:creationId xmlns:a16="http://schemas.microsoft.com/office/drawing/2014/main" id="{484A2161-7593-414E-B7C5-F06D1CB964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63" name="Imagen 262" descr="http://www.icbf.gov.co/images/pobtrans.gif">
          <a:extLst>
            <a:ext uri="{FF2B5EF4-FFF2-40B4-BE49-F238E27FC236}">
              <a16:creationId xmlns:a16="http://schemas.microsoft.com/office/drawing/2014/main" id="{7AF36047-6933-4181-ADD7-A0A5656A4C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64" name="Imagen 263" descr="http://www.icbf.gov.co/images/pobtrans.gif">
          <a:extLst>
            <a:ext uri="{FF2B5EF4-FFF2-40B4-BE49-F238E27FC236}">
              <a16:creationId xmlns:a16="http://schemas.microsoft.com/office/drawing/2014/main" id="{649E2025-0469-4058-AE52-DE4D7A1A48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65" name="Imagen 264" descr="http://www.icbf.gov.co/images/pobtrans.gif">
          <a:extLst>
            <a:ext uri="{FF2B5EF4-FFF2-40B4-BE49-F238E27FC236}">
              <a16:creationId xmlns:a16="http://schemas.microsoft.com/office/drawing/2014/main" id="{7EDD0918-244C-4DC8-9CE8-480EEC15C1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66" name="Imagen 265" descr="http://www.icbf.gov.co/images/pobtrans.gif">
          <a:extLst>
            <a:ext uri="{FF2B5EF4-FFF2-40B4-BE49-F238E27FC236}">
              <a16:creationId xmlns:a16="http://schemas.microsoft.com/office/drawing/2014/main" id="{EE8150EC-0D4F-4152-908F-65E33E3C91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67" name="Imagen 266" descr="http://www.icbf.gov.co/images/pobtrans.gif">
          <a:extLst>
            <a:ext uri="{FF2B5EF4-FFF2-40B4-BE49-F238E27FC236}">
              <a16:creationId xmlns:a16="http://schemas.microsoft.com/office/drawing/2014/main" id="{CC06038C-9126-4DA5-A4AE-5F292E3173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68" name="Imagen 267" descr="http://www.icbf.gov.co/images/pobtrans.gif">
          <a:extLst>
            <a:ext uri="{FF2B5EF4-FFF2-40B4-BE49-F238E27FC236}">
              <a16:creationId xmlns:a16="http://schemas.microsoft.com/office/drawing/2014/main" id="{A9BE3C87-3D14-4A95-9891-71224E1CDC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69" name="Imagen 268" descr="http://www.icbf.gov.co/images/pobtrans.gif">
          <a:extLst>
            <a:ext uri="{FF2B5EF4-FFF2-40B4-BE49-F238E27FC236}">
              <a16:creationId xmlns:a16="http://schemas.microsoft.com/office/drawing/2014/main" id="{B6C3E636-43ED-409C-974A-A429B66B03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70" name="Imagen 269" descr="http://www.icbf.gov.co/images/pobtrans.gif">
          <a:extLst>
            <a:ext uri="{FF2B5EF4-FFF2-40B4-BE49-F238E27FC236}">
              <a16:creationId xmlns:a16="http://schemas.microsoft.com/office/drawing/2014/main" id="{5DA6EDA3-EB36-43D5-A300-17D33F2C14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71" name="Imagen 270" descr="http://www.icbf.gov.co/images/pobtrans.gif">
          <a:extLst>
            <a:ext uri="{FF2B5EF4-FFF2-40B4-BE49-F238E27FC236}">
              <a16:creationId xmlns:a16="http://schemas.microsoft.com/office/drawing/2014/main" id="{0BC20E9C-5852-4315-A9A5-7F4594E073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72" name="Imagen 271" descr="http://www.icbf.gov.co/images/pobtrans.gif">
          <a:extLst>
            <a:ext uri="{FF2B5EF4-FFF2-40B4-BE49-F238E27FC236}">
              <a16:creationId xmlns:a16="http://schemas.microsoft.com/office/drawing/2014/main" id="{2AB9EE11-937F-4C9A-8BC3-C0D7BEBA2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73" name="Imagen 272" descr="http://www.icbf.gov.co/images/pobtrans.gif">
          <a:extLst>
            <a:ext uri="{FF2B5EF4-FFF2-40B4-BE49-F238E27FC236}">
              <a16:creationId xmlns:a16="http://schemas.microsoft.com/office/drawing/2014/main" id="{9ED58E74-01F8-4FE2-B922-E480AD6731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74" name="Imagen 273" descr="http://www.icbf.gov.co/images/pobtrans.gif">
          <a:extLst>
            <a:ext uri="{FF2B5EF4-FFF2-40B4-BE49-F238E27FC236}">
              <a16:creationId xmlns:a16="http://schemas.microsoft.com/office/drawing/2014/main" id="{1009A65C-74E7-4313-960E-B86F684CEE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75" name="Imagen 274" descr="http://www.icbf.gov.co/images/pobtrans.gif">
          <a:extLst>
            <a:ext uri="{FF2B5EF4-FFF2-40B4-BE49-F238E27FC236}">
              <a16:creationId xmlns:a16="http://schemas.microsoft.com/office/drawing/2014/main" id="{5754E674-50C0-485D-A162-F647232FB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76" name="Imagen 275" descr="http://www.icbf.gov.co/images/pobtrans.gif">
          <a:extLst>
            <a:ext uri="{FF2B5EF4-FFF2-40B4-BE49-F238E27FC236}">
              <a16:creationId xmlns:a16="http://schemas.microsoft.com/office/drawing/2014/main" id="{7258E404-2A61-444E-8A6E-AED2904390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77" name="Imagen 276" descr="http://www.icbf.gov.co/images/pobtrans.gif">
          <a:extLst>
            <a:ext uri="{FF2B5EF4-FFF2-40B4-BE49-F238E27FC236}">
              <a16:creationId xmlns:a16="http://schemas.microsoft.com/office/drawing/2014/main" id="{099BAB29-1E83-4C4B-A349-47B33DADD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78" name="Imagen 277" descr="http://www.icbf.gov.co/images/pobtrans.gif">
          <a:extLst>
            <a:ext uri="{FF2B5EF4-FFF2-40B4-BE49-F238E27FC236}">
              <a16:creationId xmlns:a16="http://schemas.microsoft.com/office/drawing/2014/main" id="{03310988-EF5F-49AF-890E-F2C93414CB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79" name="Imagen 278" descr="http://www.icbf.gov.co/images/pobtrans.gif">
          <a:extLst>
            <a:ext uri="{FF2B5EF4-FFF2-40B4-BE49-F238E27FC236}">
              <a16:creationId xmlns:a16="http://schemas.microsoft.com/office/drawing/2014/main" id="{460E8063-99FA-4FC0-AB69-BEB8E7B1D1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80" name="Imagen 279" descr="http://www.icbf.gov.co/images/pobtrans.gif">
          <a:extLst>
            <a:ext uri="{FF2B5EF4-FFF2-40B4-BE49-F238E27FC236}">
              <a16:creationId xmlns:a16="http://schemas.microsoft.com/office/drawing/2014/main" id="{CEF5D04F-6F38-4F15-923D-19D0948E07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81" name="Imagen 280" descr="http://www.icbf.gov.co/images/pobtrans.gif">
          <a:extLst>
            <a:ext uri="{FF2B5EF4-FFF2-40B4-BE49-F238E27FC236}">
              <a16:creationId xmlns:a16="http://schemas.microsoft.com/office/drawing/2014/main" id="{74045F27-19CB-4BAB-80B6-B6813599F7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82" name="Imagen 281" descr="http://www.icbf.gov.co/images/pobtrans.gif">
          <a:extLst>
            <a:ext uri="{FF2B5EF4-FFF2-40B4-BE49-F238E27FC236}">
              <a16:creationId xmlns:a16="http://schemas.microsoft.com/office/drawing/2014/main" id="{50A0CC28-7D4F-41CD-A56A-8364F25576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60</xdr:row>
      <xdr:rowOff>0</xdr:rowOff>
    </xdr:from>
    <xdr:ext cx="9525" cy="114300"/>
    <xdr:pic>
      <xdr:nvPicPr>
        <xdr:cNvPr id="283" name="Imagen 282" descr="http://www.icbf.gov.co/images/pobtrans.gif">
          <a:extLst>
            <a:ext uri="{FF2B5EF4-FFF2-40B4-BE49-F238E27FC236}">
              <a16:creationId xmlns:a16="http://schemas.microsoft.com/office/drawing/2014/main" id="{3BF4A948-B8C3-4916-AEC7-1E10F6AB12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84" name="Imagen 283" descr="http://www.icbf.gov.co/images/pobtrans.gif">
          <a:extLst>
            <a:ext uri="{FF2B5EF4-FFF2-40B4-BE49-F238E27FC236}">
              <a16:creationId xmlns:a16="http://schemas.microsoft.com/office/drawing/2014/main" id="{B94C7528-B79B-40D8-BC4B-73024B75FA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85" name="Imagen 284" descr="http://www.icbf.gov.co/images/pobtrans.gif">
          <a:extLst>
            <a:ext uri="{FF2B5EF4-FFF2-40B4-BE49-F238E27FC236}">
              <a16:creationId xmlns:a16="http://schemas.microsoft.com/office/drawing/2014/main" id="{7559ECF2-276B-45B5-8F5F-DD01C2AD6B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86" name="Imagen 285" descr="http://www.icbf.gov.co/images/pobtrans.gif">
          <a:extLst>
            <a:ext uri="{FF2B5EF4-FFF2-40B4-BE49-F238E27FC236}">
              <a16:creationId xmlns:a16="http://schemas.microsoft.com/office/drawing/2014/main" id="{F4A21C81-BFFB-4A6E-9098-4371C22C06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87" name="Imagen 286" descr="http://www.icbf.gov.co/images/pobtrans.gif">
          <a:extLst>
            <a:ext uri="{FF2B5EF4-FFF2-40B4-BE49-F238E27FC236}">
              <a16:creationId xmlns:a16="http://schemas.microsoft.com/office/drawing/2014/main" id="{0DFDA189-D60E-407D-8953-4EFEDF013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88" name="Imagen 287" descr="http://www.icbf.gov.co/images/pobtrans.gif">
          <a:extLst>
            <a:ext uri="{FF2B5EF4-FFF2-40B4-BE49-F238E27FC236}">
              <a16:creationId xmlns:a16="http://schemas.microsoft.com/office/drawing/2014/main" id="{D005B855-C55C-4169-85C8-7F2BAE2353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89" name="Imagen 288" descr="http://www.icbf.gov.co/images/pobtrans.gif">
          <a:extLst>
            <a:ext uri="{FF2B5EF4-FFF2-40B4-BE49-F238E27FC236}">
              <a16:creationId xmlns:a16="http://schemas.microsoft.com/office/drawing/2014/main" id="{7341EF12-5138-4C08-B2D4-E6C4B423F7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90" name="Imagen 289" descr="http://www.icbf.gov.co/images/pobtrans.gif">
          <a:extLst>
            <a:ext uri="{FF2B5EF4-FFF2-40B4-BE49-F238E27FC236}">
              <a16:creationId xmlns:a16="http://schemas.microsoft.com/office/drawing/2014/main" id="{C5712CC9-61DB-47CE-B6EA-EB69D74F69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91" name="Imagen 290" descr="http://www.icbf.gov.co/images/pobtrans.gif">
          <a:extLst>
            <a:ext uri="{FF2B5EF4-FFF2-40B4-BE49-F238E27FC236}">
              <a16:creationId xmlns:a16="http://schemas.microsoft.com/office/drawing/2014/main" id="{49BAD79C-E099-4B8E-847C-8BA8871D87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92" name="Imagen 291" descr="http://www.icbf.gov.co/images/pobtrans.gif">
          <a:extLst>
            <a:ext uri="{FF2B5EF4-FFF2-40B4-BE49-F238E27FC236}">
              <a16:creationId xmlns:a16="http://schemas.microsoft.com/office/drawing/2014/main" id="{3A71ED48-37E4-4DAF-BBEE-72BE1AC426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93" name="Imagen 292" descr="http://www.icbf.gov.co/images/pobtrans.gif">
          <a:extLst>
            <a:ext uri="{FF2B5EF4-FFF2-40B4-BE49-F238E27FC236}">
              <a16:creationId xmlns:a16="http://schemas.microsoft.com/office/drawing/2014/main" id="{A98C8E6B-A964-4698-9BD8-188A30D429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94" name="Imagen 293" descr="http://www.icbf.gov.co/images/pobtrans.gif">
          <a:extLst>
            <a:ext uri="{FF2B5EF4-FFF2-40B4-BE49-F238E27FC236}">
              <a16:creationId xmlns:a16="http://schemas.microsoft.com/office/drawing/2014/main" id="{D46998E8-6E0F-46FE-9BFA-BEA7D530C1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95" name="Imagen 294" descr="http://www.icbf.gov.co/images/pobtrans.gif">
          <a:extLst>
            <a:ext uri="{FF2B5EF4-FFF2-40B4-BE49-F238E27FC236}">
              <a16:creationId xmlns:a16="http://schemas.microsoft.com/office/drawing/2014/main" id="{599F01DE-2CAD-44D6-8F6C-B309649473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96" name="Imagen 295" descr="http://www.icbf.gov.co/images/pobtrans.gif">
          <a:extLst>
            <a:ext uri="{FF2B5EF4-FFF2-40B4-BE49-F238E27FC236}">
              <a16:creationId xmlns:a16="http://schemas.microsoft.com/office/drawing/2014/main" id="{C27BE01D-ED04-47B8-B9CE-9945E2B1D0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97" name="Imagen 296" descr="http://www.icbf.gov.co/images/pobtrans.gif">
          <a:extLst>
            <a:ext uri="{FF2B5EF4-FFF2-40B4-BE49-F238E27FC236}">
              <a16:creationId xmlns:a16="http://schemas.microsoft.com/office/drawing/2014/main" id="{F531765B-478D-419F-A32F-4D2FA1AF2B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98" name="Imagen 297" descr="http://www.icbf.gov.co/images/pobtrans.gif">
          <a:extLst>
            <a:ext uri="{FF2B5EF4-FFF2-40B4-BE49-F238E27FC236}">
              <a16:creationId xmlns:a16="http://schemas.microsoft.com/office/drawing/2014/main" id="{65BEBD0D-221A-4325-9B65-973C993D9A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299" name="Imagen 298" descr="http://www.icbf.gov.co/images/pobtrans.gif">
          <a:extLst>
            <a:ext uri="{FF2B5EF4-FFF2-40B4-BE49-F238E27FC236}">
              <a16:creationId xmlns:a16="http://schemas.microsoft.com/office/drawing/2014/main" id="{56A35E03-9CB5-44BB-83B8-934F3AE1F7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00" name="Imagen 299" descr="http://www.icbf.gov.co/images/pobtrans.gif">
          <a:extLst>
            <a:ext uri="{FF2B5EF4-FFF2-40B4-BE49-F238E27FC236}">
              <a16:creationId xmlns:a16="http://schemas.microsoft.com/office/drawing/2014/main" id="{D4EFF927-8ECF-4074-80A4-D156BD876D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01" name="Imagen 300" descr="http://www.icbf.gov.co/images/pobtrans.gif">
          <a:extLst>
            <a:ext uri="{FF2B5EF4-FFF2-40B4-BE49-F238E27FC236}">
              <a16:creationId xmlns:a16="http://schemas.microsoft.com/office/drawing/2014/main" id="{AD2C62CF-5109-417B-B0BC-F9C51F467E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02" name="Imagen 301" descr="http://www.icbf.gov.co/images/pobtrans.gif">
          <a:extLst>
            <a:ext uri="{FF2B5EF4-FFF2-40B4-BE49-F238E27FC236}">
              <a16:creationId xmlns:a16="http://schemas.microsoft.com/office/drawing/2014/main" id="{78956B38-4D5E-4B39-98CE-2D883D1DA0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03" name="Imagen 302" descr="http://www.icbf.gov.co/images/pobtrans.gif">
          <a:extLst>
            <a:ext uri="{FF2B5EF4-FFF2-40B4-BE49-F238E27FC236}">
              <a16:creationId xmlns:a16="http://schemas.microsoft.com/office/drawing/2014/main" id="{4C826ACA-0E52-486A-B629-EFDBDFEDB8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04" name="Imagen 303" descr="http://www.icbf.gov.co/images/pobtrans.gif">
          <a:extLst>
            <a:ext uri="{FF2B5EF4-FFF2-40B4-BE49-F238E27FC236}">
              <a16:creationId xmlns:a16="http://schemas.microsoft.com/office/drawing/2014/main" id="{B6EF7835-0081-43BD-B291-50EB26F28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05" name="Imagen 304" descr="http://www.icbf.gov.co/images/pobtrans.gif">
          <a:extLst>
            <a:ext uri="{FF2B5EF4-FFF2-40B4-BE49-F238E27FC236}">
              <a16:creationId xmlns:a16="http://schemas.microsoft.com/office/drawing/2014/main" id="{CC2221AF-829F-4145-9D9D-294C46E55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06" name="Imagen 305" descr="http://www.icbf.gov.co/images/pobtrans.gif">
          <a:extLst>
            <a:ext uri="{FF2B5EF4-FFF2-40B4-BE49-F238E27FC236}">
              <a16:creationId xmlns:a16="http://schemas.microsoft.com/office/drawing/2014/main" id="{11691439-976B-4199-A48E-42BE2DDAF9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07" name="Imagen 306" descr="http://www.icbf.gov.co/images/pobtrans.gif">
          <a:extLst>
            <a:ext uri="{FF2B5EF4-FFF2-40B4-BE49-F238E27FC236}">
              <a16:creationId xmlns:a16="http://schemas.microsoft.com/office/drawing/2014/main" id="{FDFDE737-C289-4673-885C-A5B3F1B4A4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08" name="Imagen 307" descr="http://www.icbf.gov.co/images/pobtrans.gif">
          <a:extLst>
            <a:ext uri="{FF2B5EF4-FFF2-40B4-BE49-F238E27FC236}">
              <a16:creationId xmlns:a16="http://schemas.microsoft.com/office/drawing/2014/main" id="{7663FAEF-3EF9-4ED7-8F7F-1546CD3C2E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09" name="Imagen 308" descr="http://www.icbf.gov.co/images/pobtrans.gif">
          <a:extLst>
            <a:ext uri="{FF2B5EF4-FFF2-40B4-BE49-F238E27FC236}">
              <a16:creationId xmlns:a16="http://schemas.microsoft.com/office/drawing/2014/main" id="{C655A874-1F60-44F4-99E3-701B87C185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10" name="Imagen 309" descr="http://www.icbf.gov.co/images/pobtrans.gif">
          <a:extLst>
            <a:ext uri="{FF2B5EF4-FFF2-40B4-BE49-F238E27FC236}">
              <a16:creationId xmlns:a16="http://schemas.microsoft.com/office/drawing/2014/main" id="{137ADD22-733E-4D48-9BE6-6A8611226D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11" name="Imagen 310" descr="http://www.icbf.gov.co/images/pobtrans.gif">
          <a:extLst>
            <a:ext uri="{FF2B5EF4-FFF2-40B4-BE49-F238E27FC236}">
              <a16:creationId xmlns:a16="http://schemas.microsoft.com/office/drawing/2014/main" id="{D5E6CEB1-0954-42FE-BA29-D451DC3AF0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12" name="Imagen 311" descr="http://www.icbf.gov.co/images/pobtrans.gif">
          <a:extLst>
            <a:ext uri="{FF2B5EF4-FFF2-40B4-BE49-F238E27FC236}">
              <a16:creationId xmlns:a16="http://schemas.microsoft.com/office/drawing/2014/main" id="{29023F4D-8530-42F1-9848-6AF4A7B2D2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13" name="Imagen 312" descr="http://www.icbf.gov.co/images/pobtrans.gif">
          <a:extLst>
            <a:ext uri="{FF2B5EF4-FFF2-40B4-BE49-F238E27FC236}">
              <a16:creationId xmlns:a16="http://schemas.microsoft.com/office/drawing/2014/main" id="{BB462FF1-A248-4D81-9382-45EF65AF34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14" name="Imagen 313" descr="http://www.icbf.gov.co/images/pobtrans.gif">
          <a:extLst>
            <a:ext uri="{FF2B5EF4-FFF2-40B4-BE49-F238E27FC236}">
              <a16:creationId xmlns:a16="http://schemas.microsoft.com/office/drawing/2014/main" id="{F99A7E72-38E0-4B44-ABFC-2C2B580448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15" name="Imagen 314" descr="http://www.icbf.gov.co/images/pobtrans.gif">
          <a:extLst>
            <a:ext uri="{FF2B5EF4-FFF2-40B4-BE49-F238E27FC236}">
              <a16:creationId xmlns:a16="http://schemas.microsoft.com/office/drawing/2014/main" id="{9E7DF083-3149-466C-B286-262833E6D9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16" name="Imagen 315" descr="http://www.icbf.gov.co/images/pobtrans.gif">
          <a:extLst>
            <a:ext uri="{FF2B5EF4-FFF2-40B4-BE49-F238E27FC236}">
              <a16:creationId xmlns:a16="http://schemas.microsoft.com/office/drawing/2014/main" id="{3687D3BC-6951-4F5B-A252-7CF0FC5A75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17" name="Imagen 316" descr="http://www.icbf.gov.co/images/pobtrans.gif">
          <a:extLst>
            <a:ext uri="{FF2B5EF4-FFF2-40B4-BE49-F238E27FC236}">
              <a16:creationId xmlns:a16="http://schemas.microsoft.com/office/drawing/2014/main" id="{68A5C89F-E100-46A1-92F9-A94ACE44F2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18" name="Imagen 317" descr="http://www.icbf.gov.co/images/pobtrans.gif">
          <a:extLst>
            <a:ext uri="{FF2B5EF4-FFF2-40B4-BE49-F238E27FC236}">
              <a16:creationId xmlns:a16="http://schemas.microsoft.com/office/drawing/2014/main" id="{A4B491CE-8062-4DFA-940E-8C27013E86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60</xdr:row>
      <xdr:rowOff>0</xdr:rowOff>
    </xdr:from>
    <xdr:ext cx="9525" cy="114300"/>
    <xdr:pic>
      <xdr:nvPicPr>
        <xdr:cNvPr id="319" name="Imagen 318" descr="http://www.icbf.gov.co/images/pobtrans.gif">
          <a:extLst>
            <a:ext uri="{FF2B5EF4-FFF2-40B4-BE49-F238E27FC236}">
              <a16:creationId xmlns:a16="http://schemas.microsoft.com/office/drawing/2014/main" id="{5A412D7F-EB91-4FA9-8931-B3630A236E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07930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63</xdr:row>
      <xdr:rowOff>0</xdr:rowOff>
    </xdr:from>
    <xdr:to>
      <xdr:col>4</xdr:col>
      <xdr:colOff>9525</xdr:colOff>
      <xdr:row>63</xdr:row>
      <xdr:rowOff>114300</xdr:rowOff>
    </xdr:to>
    <xdr:pic>
      <xdr:nvPicPr>
        <xdr:cNvPr id="2" name="Imagen 305" descr="http://www.icbf.gov.co/images/pobtrans.gif">
          <a:extLst>
            <a:ext uri="{FF2B5EF4-FFF2-40B4-BE49-F238E27FC236}">
              <a16:creationId xmlns:a16="http://schemas.microsoft.com/office/drawing/2014/main" id="{50756460-4D03-4DFE-AF20-AE817A99FE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 name="Imagen 306" descr="http://www.icbf.gov.co/images/pobtrans.gif">
          <a:extLst>
            <a:ext uri="{FF2B5EF4-FFF2-40B4-BE49-F238E27FC236}">
              <a16:creationId xmlns:a16="http://schemas.microsoft.com/office/drawing/2014/main" id="{2C37DF2D-340C-4C2B-BB5A-A0962652AC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 name="Imagen 307" descr="http://www.icbf.gov.co/images/pobtrans.gif">
          <a:extLst>
            <a:ext uri="{FF2B5EF4-FFF2-40B4-BE49-F238E27FC236}">
              <a16:creationId xmlns:a16="http://schemas.microsoft.com/office/drawing/2014/main" id="{627ACABE-5A02-46CB-B8B9-DC30CC5F8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 name="Imagen 697" descr="http://www.icbf.gov.co/images/pobtrans.gif">
          <a:extLst>
            <a:ext uri="{FF2B5EF4-FFF2-40B4-BE49-F238E27FC236}">
              <a16:creationId xmlns:a16="http://schemas.microsoft.com/office/drawing/2014/main" id="{F8A2DCB9-83BA-4A0F-BE66-AED17199CA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 name="Imagen 785" descr="http://www.icbf.gov.co/images/pobtrans.gif">
          <a:extLst>
            <a:ext uri="{FF2B5EF4-FFF2-40B4-BE49-F238E27FC236}">
              <a16:creationId xmlns:a16="http://schemas.microsoft.com/office/drawing/2014/main" id="{58CA591C-7102-4280-9264-64F480D5AB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 name="Imagen 790" descr="http://www.icbf.gov.co/images/pobtrans.gif">
          <a:extLst>
            <a:ext uri="{FF2B5EF4-FFF2-40B4-BE49-F238E27FC236}">
              <a16:creationId xmlns:a16="http://schemas.microsoft.com/office/drawing/2014/main" id="{A70521B9-B325-47AA-883E-4B37DC081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 name="Imagen 1079" descr="http://www.icbf.gov.co/images/pobtrans.gif">
          <a:extLst>
            <a:ext uri="{FF2B5EF4-FFF2-40B4-BE49-F238E27FC236}">
              <a16:creationId xmlns:a16="http://schemas.microsoft.com/office/drawing/2014/main" id="{622CECC6-46BE-4351-81B1-236C1DB4F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 name="Imagen 1566" descr="http://www.icbf.gov.co/images/pobtrans.gif">
          <a:extLst>
            <a:ext uri="{FF2B5EF4-FFF2-40B4-BE49-F238E27FC236}">
              <a16:creationId xmlns:a16="http://schemas.microsoft.com/office/drawing/2014/main" id="{3216668A-2EF4-4122-B508-336FF54001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 name="Imagen 1570" descr="http://www.icbf.gov.co/images/pobtrans.gif">
          <a:extLst>
            <a:ext uri="{FF2B5EF4-FFF2-40B4-BE49-F238E27FC236}">
              <a16:creationId xmlns:a16="http://schemas.microsoft.com/office/drawing/2014/main" id="{4D98451E-61E6-4AB7-A307-66B82108E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 name="Imagen 1687" descr="http://www.icbf.gov.co/images/pobtrans.gif">
          <a:extLst>
            <a:ext uri="{FF2B5EF4-FFF2-40B4-BE49-F238E27FC236}">
              <a16:creationId xmlns:a16="http://schemas.microsoft.com/office/drawing/2014/main" id="{C512CF9E-2712-459E-8D49-FB95BB27D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 name="Imagen 1914" descr="http://www.icbf.gov.co/images/pobtrans.gif">
          <a:extLst>
            <a:ext uri="{FF2B5EF4-FFF2-40B4-BE49-F238E27FC236}">
              <a16:creationId xmlns:a16="http://schemas.microsoft.com/office/drawing/2014/main" id="{75441E69-CE28-46DA-A6E4-C5261B7A2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 name="Imagen 2186" descr="http://www.icbf.gov.co/images/pobtrans.gif">
          <a:extLst>
            <a:ext uri="{FF2B5EF4-FFF2-40B4-BE49-F238E27FC236}">
              <a16:creationId xmlns:a16="http://schemas.microsoft.com/office/drawing/2014/main" id="{BB995C2A-1474-4D83-B016-3695DD9C8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4" name="Imagen 2221" descr="http://www.icbf.gov.co/images/pobtrans.gif">
          <a:extLst>
            <a:ext uri="{FF2B5EF4-FFF2-40B4-BE49-F238E27FC236}">
              <a16:creationId xmlns:a16="http://schemas.microsoft.com/office/drawing/2014/main" id="{C0ACDEDA-FA3B-4AE4-BDC1-CD68008E1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5" name="Imagen 2859" descr="http://www.icbf.gov.co/images/pobtrans.gif">
          <a:extLst>
            <a:ext uri="{FF2B5EF4-FFF2-40B4-BE49-F238E27FC236}">
              <a16:creationId xmlns:a16="http://schemas.microsoft.com/office/drawing/2014/main" id="{128C1823-353A-4F2E-8AD0-F658AB44F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6" name="Imagen 2870" descr="http://www.icbf.gov.co/images/pobtrans.gif">
          <a:extLst>
            <a:ext uri="{FF2B5EF4-FFF2-40B4-BE49-F238E27FC236}">
              <a16:creationId xmlns:a16="http://schemas.microsoft.com/office/drawing/2014/main" id="{E89F298A-492C-442F-A25F-1E591FB524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7" name="Imagen 2951" descr="http://www.icbf.gov.co/images/pobtrans.gif">
          <a:extLst>
            <a:ext uri="{FF2B5EF4-FFF2-40B4-BE49-F238E27FC236}">
              <a16:creationId xmlns:a16="http://schemas.microsoft.com/office/drawing/2014/main" id="{4A4DABCC-95CF-4E94-835D-094FCE40C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8" name="Imagen 2954" descr="http://www.icbf.gov.co/images/pobtrans.gif">
          <a:extLst>
            <a:ext uri="{FF2B5EF4-FFF2-40B4-BE49-F238E27FC236}">
              <a16:creationId xmlns:a16="http://schemas.microsoft.com/office/drawing/2014/main" id="{DEFC1CC3-6656-44D1-99CC-D735F674CB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9" name="Imagen 3123" descr="http://www.icbf.gov.co/images/pobtrans.gif">
          <a:extLst>
            <a:ext uri="{FF2B5EF4-FFF2-40B4-BE49-F238E27FC236}">
              <a16:creationId xmlns:a16="http://schemas.microsoft.com/office/drawing/2014/main" id="{2437D4C8-4270-4774-806B-06726BECBC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20" name="Imagen 3206" descr="http://www.icbf.gov.co/images/pobtrans.gif">
          <a:extLst>
            <a:ext uri="{FF2B5EF4-FFF2-40B4-BE49-F238E27FC236}">
              <a16:creationId xmlns:a16="http://schemas.microsoft.com/office/drawing/2014/main" id="{282C1C50-B38A-4DC2-9323-9E49C30AB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21" name="Imagen 3810" descr="http://www.icbf.gov.co/images/pobtrans.gif">
          <a:extLst>
            <a:ext uri="{FF2B5EF4-FFF2-40B4-BE49-F238E27FC236}">
              <a16:creationId xmlns:a16="http://schemas.microsoft.com/office/drawing/2014/main" id="{D13E73EC-10A9-432C-9F8B-603F9EE8D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22" name="Imagen 3821" descr="http://www.icbf.gov.co/images/pobtrans.gif">
          <a:extLst>
            <a:ext uri="{FF2B5EF4-FFF2-40B4-BE49-F238E27FC236}">
              <a16:creationId xmlns:a16="http://schemas.microsoft.com/office/drawing/2014/main" id="{BD342C3E-7A35-4B23-B3C1-558F8399A6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23" name="Imagen 3899" descr="http://www.icbf.gov.co/images/pobtrans.gif">
          <a:extLst>
            <a:ext uri="{FF2B5EF4-FFF2-40B4-BE49-F238E27FC236}">
              <a16:creationId xmlns:a16="http://schemas.microsoft.com/office/drawing/2014/main" id="{5EF8D843-A57A-4E30-B996-3E689D8CC4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24" name="Imagen 3909" descr="http://www.icbf.gov.co/images/pobtrans.gif">
          <a:extLst>
            <a:ext uri="{FF2B5EF4-FFF2-40B4-BE49-F238E27FC236}">
              <a16:creationId xmlns:a16="http://schemas.microsoft.com/office/drawing/2014/main" id="{F8FB3F1F-3FE8-42C4-92B2-99E110E57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25" name="Imagen 4244" descr="http://www.icbf.gov.co/images/pobtrans.gif">
          <a:extLst>
            <a:ext uri="{FF2B5EF4-FFF2-40B4-BE49-F238E27FC236}">
              <a16:creationId xmlns:a16="http://schemas.microsoft.com/office/drawing/2014/main" id="{C3A82A6D-2203-4B9B-94A0-23D6F9517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26" name="Imagen 4461" descr="http://www.icbf.gov.co/images/pobtrans.gif">
          <a:extLst>
            <a:ext uri="{FF2B5EF4-FFF2-40B4-BE49-F238E27FC236}">
              <a16:creationId xmlns:a16="http://schemas.microsoft.com/office/drawing/2014/main" id="{A38AA2CA-0479-4E90-A90D-37453B96C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27" name="Imagen 4811" descr="http://www.icbf.gov.co/images/pobtrans.gif">
          <a:extLst>
            <a:ext uri="{FF2B5EF4-FFF2-40B4-BE49-F238E27FC236}">
              <a16:creationId xmlns:a16="http://schemas.microsoft.com/office/drawing/2014/main" id="{7A616442-503A-400D-BC96-B3C13ED30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28" name="Imagen 4820" descr="http://www.icbf.gov.co/images/pobtrans.gif">
          <a:extLst>
            <a:ext uri="{FF2B5EF4-FFF2-40B4-BE49-F238E27FC236}">
              <a16:creationId xmlns:a16="http://schemas.microsoft.com/office/drawing/2014/main" id="{61B88555-B10B-4548-BAEC-EE9BBB54E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29" name="Imagen 5584" descr="http://www.icbf.gov.co/images/pobtrans.gif">
          <a:extLst>
            <a:ext uri="{FF2B5EF4-FFF2-40B4-BE49-F238E27FC236}">
              <a16:creationId xmlns:a16="http://schemas.microsoft.com/office/drawing/2014/main" id="{9DF4EA43-791B-4E41-A584-EFF38939A4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0" name="Imagen 5931" descr="http://www.icbf.gov.co/images/pobtrans.gif">
          <a:extLst>
            <a:ext uri="{FF2B5EF4-FFF2-40B4-BE49-F238E27FC236}">
              <a16:creationId xmlns:a16="http://schemas.microsoft.com/office/drawing/2014/main" id="{F9668200-40FE-4D80-8791-B01B02EFB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1" name="Imagen 6103" descr="http://www.icbf.gov.co/images/pobtrans.gif">
          <a:extLst>
            <a:ext uri="{FF2B5EF4-FFF2-40B4-BE49-F238E27FC236}">
              <a16:creationId xmlns:a16="http://schemas.microsoft.com/office/drawing/2014/main" id="{FBB31097-B2E0-409B-9E8C-8AF385DE1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2" name="Imagen 6107" descr="http://www.icbf.gov.co/images/pobtrans.gif">
          <a:extLst>
            <a:ext uri="{FF2B5EF4-FFF2-40B4-BE49-F238E27FC236}">
              <a16:creationId xmlns:a16="http://schemas.microsoft.com/office/drawing/2014/main" id="{AFD8B6B2-2922-47D8-A2C2-74E530830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3" name="Imagen 6731" descr="http://www.icbf.gov.co/images/pobtrans.gif">
          <a:extLst>
            <a:ext uri="{FF2B5EF4-FFF2-40B4-BE49-F238E27FC236}">
              <a16:creationId xmlns:a16="http://schemas.microsoft.com/office/drawing/2014/main" id="{7AD5BDEE-B975-4AD1-A622-32BDEF4DF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4" name="Imagen 6951" descr="http://www.icbf.gov.co/images/pobtrans.gif">
          <a:extLst>
            <a:ext uri="{FF2B5EF4-FFF2-40B4-BE49-F238E27FC236}">
              <a16:creationId xmlns:a16="http://schemas.microsoft.com/office/drawing/2014/main" id="{C5BA8B2B-750F-4487-A54A-19274C107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5" name="Imagen 7032" descr="http://www.icbf.gov.co/images/pobtrans.gif">
          <a:extLst>
            <a:ext uri="{FF2B5EF4-FFF2-40B4-BE49-F238E27FC236}">
              <a16:creationId xmlns:a16="http://schemas.microsoft.com/office/drawing/2014/main" id="{F2986A93-2593-4DA4-9479-3D8D754F99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6" name="Imagen 7042" descr="http://www.icbf.gov.co/images/pobtrans.gif">
          <a:extLst>
            <a:ext uri="{FF2B5EF4-FFF2-40B4-BE49-F238E27FC236}">
              <a16:creationId xmlns:a16="http://schemas.microsoft.com/office/drawing/2014/main" id="{2349617C-36C3-47C5-A939-A0D264668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7" name="Imagen 7053" descr="http://www.icbf.gov.co/images/pobtrans.gif">
          <a:extLst>
            <a:ext uri="{FF2B5EF4-FFF2-40B4-BE49-F238E27FC236}">
              <a16:creationId xmlns:a16="http://schemas.microsoft.com/office/drawing/2014/main" id="{E2B729EE-F434-49B4-AF34-D840779E3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8" name="Imagen 7120" descr="http://www.icbf.gov.co/images/pobtrans.gif">
          <a:extLst>
            <a:ext uri="{FF2B5EF4-FFF2-40B4-BE49-F238E27FC236}">
              <a16:creationId xmlns:a16="http://schemas.microsoft.com/office/drawing/2014/main" id="{047E5E68-C266-465D-83B3-AC1FD1B8A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39" name="Imagen 7187" descr="http://www.icbf.gov.co/images/pobtrans.gif">
          <a:extLst>
            <a:ext uri="{FF2B5EF4-FFF2-40B4-BE49-F238E27FC236}">
              <a16:creationId xmlns:a16="http://schemas.microsoft.com/office/drawing/2014/main" id="{CAEC3B4B-7DAC-4BDD-87ED-3ED882AB2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0" name="Imagen 7417" descr="http://www.icbf.gov.co/images/pobtrans.gif">
          <a:extLst>
            <a:ext uri="{FF2B5EF4-FFF2-40B4-BE49-F238E27FC236}">
              <a16:creationId xmlns:a16="http://schemas.microsoft.com/office/drawing/2014/main" id="{53B03FCD-DF62-4583-BA36-6ED6B295B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1" name="Imagen 7504" descr="http://www.icbf.gov.co/images/pobtrans.gif">
          <a:extLst>
            <a:ext uri="{FF2B5EF4-FFF2-40B4-BE49-F238E27FC236}">
              <a16:creationId xmlns:a16="http://schemas.microsoft.com/office/drawing/2014/main" id="{622113C6-BB07-463F-8003-E7EC2CDD83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2" name="Imagen 7597" descr="http://www.icbf.gov.co/images/pobtrans.gif">
          <a:extLst>
            <a:ext uri="{FF2B5EF4-FFF2-40B4-BE49-F238E27FC236}">
              <a16:creationId xmlns:a16="http://schemas.microsoft.com/office/drawing/2014/main" id="{493129E8-EF2D-4938-9EFE-3C547B0A2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3" name="Imagen 7659" descr="http://www.icbf.gov.co/images/pobtrans.gif">
          <a:extLst>
            <a:ext uri="{FF2B5EF4-FFF2-40B4-BE49-F238E27FC236}">
              <a16:creationId xmlns:a16="http://schemas.microsoft.com/office/drawing/2014/main" id="{B1E0BFD1-DE4E-4A4F-8267-46160938AC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4" name="Imagen 7767" descr="http://www.icbf.gov.co/images/pobtrans.gif">
          <a:extLst>
            <a:ext uri="{FF2B5EF4-FFF2-40B4-BE49-F238E27FC236}">
              <a16:creationId xmlns:a16="http://schemas.microsoft.com/office/drawing/2014/main" id="{7AD554B7-4232-485D-AA39-4E52267567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5" name="Imagen 7853" descr="http://www.icbf.gov.co/images/pobtrans.gif">
          <a:extLst>
            <a:ext uri="{FF2B5EF4-FFF2-40B4-BE49-F238E27FC236}">
              <a16:creationId xmlns:a16="http://schemas.microsoft.com/office/drawing/2014/main" id="{62CB5B14-8113-4908-AF97-316AF080F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6" name="Imagen 7936" descr="http://www.icbf.gov.co/images/pobtrans.gif">
          <a:extLst>
            <a:ext uri="{FF2B5EF4-FFF2-40B4-BE49-F238E27FC236}">
              <a16:creationId xmlns:a16="http://schemas.microsoft.com/office/drawing/2014/main" id="{1321EC1F-3BD7-4018-B42B-956D419CD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7" name="Imagen 8612" descr="http://www.icbf.gov.co/images/pobtrans.gif">
          <a:extLst>
            <a:ext uri="{FF2B5EF4-FFF2-40B4-BE49-F238E27FC236}">
              <a16:creationId xmlns:a16="http://schemas.microsoft.com/office/drawing/2014/main" id="{1A883024-52C8-46D0-973A-8F2DF9A1D5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8" name="Imagen 9931" descr="http://www.icbf.gov.co/images/pobtrans.gif">
          <a:extLst>
            <a:ext uri="{FF2B5EF4-FFF2-40B4-BE49-F238E27FC236}">
              <a16:creationId xmlns:a16="http://schemas.microsoft.com/office/drawing/2014/main" id="{6B918815-7022-4AD6-AE2A-522D447900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49" name="Imagen 10425" descr="http://www.icbf.gov.co/images/pobtrans.gif">
          <a:extLst>
            <a:ext uri="{FF2B5EF4-FFF2-40B4-BE49-F238E27FC236}">
              <a16:creationId xmlns:a16="http://schemas.microsoft.com/office/drawing/2014/main" id="{9CE0F5D7-6D96-446C-B5BB-F4FCD37AE4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0" name="Imagen 10665" descr="http://www.icbf.gov.co/images/pobtrans.gif">
          <a:extLst>
            <a:ext uri="{FF2B5EF4-FFF2-40B4-BE49-F238E27FC236}">
              <a16:creationId xmlns:a16="http://schemas.microsoft.com/office/drawing/2014/main" id="{57E4A576-CC18-4A20-8153-06E439102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1" name="Imagen 12565" descr="http://www.icbf.gov.co/images/pobtrans.gif">
          <a:extLst>
            <a:ext uri="{FF2B5EF4-FFF2-40B4-BE49-F238E27FC236}">
              <a16:creationId xmlns:a16="http://schemas.microsoft.com/office/drawing/2014/main" id="{AD00542D-ACA2-446D-8575-14DEE9BCF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2" name="Imagen 12591" descr="http://www.icbf.gov.co/images/pobtrans.gif">
          <a:extLst>
            <a:ext uri="{FF2B5EF4-FFF2-40B4-BE49-F238E27FC236}">
              <a16:creationId xmlns:a16="http://schemas.microsoft.com/office/drawing/2014/main" id="{E250658E-7CF8-4FAE-A107-C7F5E65E8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3" name="Imagen 12605" descr="http://www.icbf.gov.co/images/pobtrans.gif">
          <a:extLst>
            <a:ext uri="{FF2B5EF4-FFF2-40B4-BE49-F238E27FC236}">
              <a16:creationId xmlns:a16="http://schemas.microsoft.com/office/drawing/2014/main" id="{90AA413E-A331-4296-AD33-9C97026425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4" name="Imagen 12623" descr="http://www.icbf.gov.co/images/pobtrans.gif">
          <a:extLst>
            <a:ext uri="{FF2B5EF4-FFF2-40B4-BE49-F238E27FC236}">
              <a16:creationId xmlns:a16="http://schemas.microsoft.com/office/drawing/2014/main" id="{24F33477-3BD9-4D95-9E01-5FFB5AC6F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5" name="Imagen 12635" descr="http://www.icbf.gov.co/images/pobtrans.gif">
          <a:extLst>
            <a:ext uri="{FF2B5EF4-FFF2-40B4-BE49-F238E27FC236}">
              <a16:creationId xmlns:a16="http://schemas.microsoft.com/office/drawing/2014/main" id="{2B49F7D2-D4CC-4958-83B2-8399A0165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6" name="Imagen 12645" descr="http://www.icbf.gov.co/images/pobtrans.gif">
          <a:extLst>
            <a:ext uri="{FF2B5EF4-FFF2-40B4-BE49-F238E27FC236}">
              <a16:creationId xmlns:a16="http://schemas.microsoft.com/office/drawing/2014/main" id="{611B8049-495A-443C-A0AF-86320FD6F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7" name="Imagen 12651" descr="http://www.icbf.gov.co/images/pobtrans.gif">
          <a:extLst>
            <a:ext uri="{FF2B5EF4-FFF2-40B4-BE49-F238E27FC236}">
              <a16:creationId xmlns:a16="http://schemas.microsoft.com/office/drawing/2014/main" id="{486D038A-36B1-478D-B930-F8BDEFF5D8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8" name="Imagen 13130" descr="http://www.icbf.gov.co/images/pobtrans.gif">
          <a:extLst>
            <a:ext uri="{FF2B5EF4-FFF2-40B4-BE49-F238E27FC236}">
              <a16:creationId xmlns:a16="http://schemas.microsoft.com/office/drawing/2014/main" id="{748694AC-AFE0-44BF-BBBF-31589D2C1F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59" name="Imagen 13576" descr="http://www.icbf.gov.co/images/pobtrans.gif">
          <a:extLst>
            <a:ext uri="{FF2B5EF4-FFF2-40B4-BE49-F238E27FC236}">
              <a16:creationId xmlns:a16="http://schemas.microsoft.com/office/drawing/2014/main" id="{5DFFAD94-3B79-4555-A9BA-BECBBE595B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0" name="Imagen 13599" descr="http://www.icbf.gov.co/images/pobtrans.gif">
          <a:extLst>
            <a:ext uri="{FF2B5EF4-FFF2-40B4-BE49-F238E27FC236}">
              <a16:creationId xmlns:a16="http://schemas.microsoft.com/office/drawing/2014/main" id="{B78A80E4-2B0C-4973-B5C4-08BB01DDEB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1" name="Imagen 13600" descr="http://www.icbf.gov.co/images/pobtrans.gif">
          <a:extLst>
            <a:ext uri="{FF2B5EF4-FFF2-40B4-BE49-F238E27FC236}">
              <a16:creationId xmlns:a16="http://schemas.microsoft.com/office/drawing/2014/main" id="{61368CDF-2AF2-4FE2-AF29-51FBC887D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2" name="Imagen 13603" descr="http://www.icbf.gov.co/images/pobtrans.gif">
          <a:extLst>
            <a:ext uri="{FF2B5EF4-FFF2-40B4-BE49-F238E27FC236}">
              <a16:creationId xmlns:a16="http://schemas.microsoft.com/office/drawing/2014/main" id="{07A6120C-6868-4478-B24C-90391B5C7A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3" name="Imagen 13611" descr="http://www.icbf.gov.co/images/pobtrans.gif">
          <a:extLst>
            <a:ext uri="{FF2B5EF4-FFF2-40B4-BE49-F238E27FC236}">
              <a16:creationId xmlns:a16="http://schemas.microsoft.com/office/drawing/2014/main" id="{7B3FB8FC-1A1C-4107-B122-8F396D68B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4" name="Imagen 13903" descr="http://www.icbf.gov.co/images/pobtrans.gif">
          <a:extLst>
            <a:ext uri="{FF2B5EF4-FFF2-40B4-BE49-F238E27FC236}">
              <a16:creationId xmlns:a16="http://schemas.microsoft.com/office/drawing/2014/main" id="{974FE94B-44CE-4074-AF65-BF60E0132C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5" name="Imagen 13983" descr="http://www.icbf.gov.co/images/pobtrans.gif">
          <a:extLst>
            <a:ext uri="{FF2B5EF4-FFF2-40B4-BE49-F238E27FC236}">
              <a16:creationId xmlns:a16="http://schemas.microsoft.com/office/drawing/2014/main" id="{CDF394EC-A7C0-4455-B598-18243F827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6" name="Imagen 14387" descr="http://www.icbf.gov.co/images/pobtrans.gif">
          <a:extLst>
            <a:ext uri="{FF2B5EF4-FFF2-40B4-BE49-F238E27FC236}">
              <a16:creationId xmlns:a16="http://schemas.microsoft.com/office/drawing/2014/main" id="{1346F293-767F-4B8E-B816-EA01E37347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7" name="Imagen 14460" descr="http://www.icbf.gov.co/images/pobtrans.gif">
          <a:extLst>
            <a:ext uri="{FF2B5EF4-FFF2-40B4-BE49-F238E27FC236}">
              <a16:creationId xmlns:a16="http://schemas.microsoft.com/office/drawing/2014/main" id="{7246970A-9966-4A4F-A333-EBA56FFE7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8" name="Imagen 14689" descr="http://www.icbf.gov.co/images/pobtrans.gif">
          <a:extLst>
            <a:ext uri="{FF2B5EF4-FFF2-40B4-BE49-F238E27FC236}">
              <a16:creationId xmlns:a16="http://schemas.microsoft.com/office/drawing/2014/main" id="{38A127FB-03A9-4E65-AFF5-4F2B638F6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69" name="Imagen 14884" descr="http://www.icbf.gov.co/images/pobtrans.gif">
          <a:extLst>
            <a:ext uri="{FF2B5EF4-FFF2-40B4-BE49-F238E27FC236}">
              <a16:creationId xmlns:a16="http://schemas.microsoft.com/office/drawing/2014/main" id="{19B3262C-75E0-448C-AA79-A4CAC397B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0" name="Imagen 15080" descr="http://www.icbf.gov.co/images/pobtrans.gif">
          <a:extLst>
            <a:ext uri="{FF2B5EF4-FFF2-40B4-BE49-F238E27FC236}">
              <a16:creationId xmlns:a16="http://schemas.microsoft.com/office/drawing/2014/main" id="{03CE69AE-6634-496B-8BAC-167D5A9EDD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1" name="Imagen 15397" descr="http://www.icbf.gov.co/images/pobtrans.gif">
          <a:extLst>
            <a:ext uri="{FF2B5EF4-FFF2-40B4-BE49-F238E27FC236}">
              <a16:creationId xmlns:a16="http://schemas.microsoft.com/office/drawing/2014/main" id="{D3D9A60D-56FB-4B29-8887-5883044112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2" name="Imagen 15538" descr="http://www.icbf.gov.co/images/pobtrans.gif">
          <a:extLst>
            <a:ext uri="{FF2B5EF4-FFF2-40B4-BE49-F238E27FC236}">
              <a16:creationId xmlns:a16="http://schemas.microsoft.com/office/drawing/2014/main" id="{C8DA7CD9-A8CD-4AD0-83EA-43D1B2349D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3" name="Imagen 15814" descr="http://www.icbf.gov.co/images/pobtrans.gif">
          <a:extLst>
            <a:ext uri="{FF2B5EF4-FFF2-40B4-BE49-F238E27FC236}">
              <a16:creationId xmlns:a16="http://schemas.microsoft.com/office/drawing/2014/main" id="{2468F7F3-4BF2-4670-B258-55CC7FD37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4" name="Imagen 15817" descr="http://www.icbf.gov.co/images/pobtrans.gif">
          <a:extLst>
            <a:ext uri="{FF2B5EF4-FFF2-40B4-BE49-F238E27FC236}">
              <a16:creationId xmlns:a16="http://schemas.microsoft.com/office/drawing/2014/main" id="{52C25C28-3395-4092-BFC0-971DBB1E7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5" name="Imagen 16193" descr="http://www.icbf.gov.co/images/pobtrans.gif">
          <a:extLst>
            <a:ext uri="{FF2B5EF4-FFF2-40B4-BE49-F238E27FC236}">
              <a16:creationId xmlns:a16="http://schemas.microsoft.com/office/drawing/2014/main" id="{F8944E6F-D2EB-4553-A30C-2B878E1FF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6" name="Imagen 16273" descr="http://www.icbf.gov.co/images/pobtrans.gif">
          <a:extLst>
            <a:ext uri="{FF2B5EF4-FFF2-40B4-BE49-F238E27FC236}">
              <a16:creationId xmlns:a16="http://schemas.microsoft.com/office/drawing/2014/main" id="{CDA78F20-9778-4E38-9894-39E49413C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7" name="Imagen 16503" descr="http://www.icbf.gov.co/images/pobtrans.gif">
          <a:extLst>
            <a:ext uri="{FF2B5EF4-FFF2-40B4-BE49-F238E27FC236}">
              <a16:creationId xmlns:a16="http://schemas.microsoft.com/office/drawing/2014/main" id="{CE069289-0629-4D84-ABD1-845B5933D7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8" name="Imagen 16724" descr="http://www.icbf.gov.co/images/pobtrans.gif">
          <a:extLst>
            <a:ext uri="{FF2B5EF4-FFF2-40B4-BE49-F238E27FC236}">
              <a16:creationId xmlns:a16="http://schemas.microsoft.com/office/drawing/2014/main" id="{D73BECB3-7A06-4E5F-8EB6-B687767EC6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79" name="Imagen 17478" descr="http://www.icbf.gov.co/images/pobtrans.gif">
          <a:extLst>
            <a:ext uri="{FF2B5EF4-FFF2-40B4-BE49-F238E27FC236}">
              <a16:creationId xmlns:a16="http://schemas.microsoft.com/office/drawing/2014/main" id="{C02BA8E9-96DC-4325-990A-E2A19AFB1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0" name="Imagen 17640" descr="http://www.icbf.gov.co/images/pobtrans.gif">
          <a:extLst>
            <a:ext uri="{FF2B5EF4-FFF2-40B4-BE49-F238E27FC236}">
              <a16:creationId xmlns:a16="http://schemas.microsoft.com/office/drawing/2014/main" id="{726F0BAB-2DF9-4472-B018-0B2BD89AF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1" name="Imagen 17642" descr="http://www.icbf.gov.co/images/pobtrans.gif">
          <a:extLst>
            <a:ext uri="{FF2B5EF4-FFF2-40B4-BE49-F238E27FC236}">
              <a16:creationId xmlns:a16="http://schemas.microsoft.com/office/drawing/2014/main" id="{7B3154FE-ECA4-4AA4-A7D8-D1E59F93EF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2" name="Imagen 19004" descr="http://www.icbf.gov.co/images/pobtrans.gif">
          <a:extLst>
            <a:ext uri="{FF2B5EF4-FFF2-40B4-BE49-F238E27FC236}">
              <a16:creationId xmlns:a16="http://schemas.microsoft.com/office/drawing/2014/main" id="{905CD12B-767B-4B78-9665-301601460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3" name="Imagen 19474" descr="http://www.icbf.gov.co/images/pobtrans.gif">
          <a:extLst>
            <a:ext uri="{FF2B5EF4-FFF2-40B4-BE49-F238E27FC236}">
              <a16:creationId xmlns:a16="http://schemas.microsoft.com/office/drawing/2014/main" id="{30EFDB34-76E3-4A6F-88CC-9026557A2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4" name="Imagen 19708" descr="http://www.icbf.gov.co/images/pobtrans.gif">
          <a:extLst>
            <a:ext uri="{FF2B5EF4-FFF2-40B4-BE49-F238E27FC236}">
              <a16:creationId xmlns:a16="http://schemas.microsoft.com/office/drawing/2014/main" id="{885CCED3-E33D-4E07-B2F1-6A5BD77E91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5" name="Imagen 19720" descr="http://www.icbf.gov.co/images/pobtrans.gif">
          <a:extLst>
            <a:ext uri="{FF2B5EF4-FFF2-40B4-BE49-F238E27FC236}">
              <a16:creationId xmlns:a16="http://schemas.microsoft.com/office/drawing/2014/main" id="{92E069DE-AA08-4306-AC3A-E76A08F7F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6" name="Imagen 19739" descr="http://www.icbf.gov.co/images/pobtrans.gif">
          <a:extLst>
            <a:ext uri="{FF2B5EF4-FFF2-40B4-BE49-F238E27FC236}">
              <a16:creationId xmlns:a16="http://schemas.microsoft.com/office/drawing/2014/main" id="{D37F6D50-7E63-41C8-A36A-28896ED0F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7" name="Imagen 19765" descr="http://www.icbf.gov.co/images/pobtrans.gif">
          <a:extLst>
            <a:ext uri="{FF2B5EF4-FFF2-40B4-BE49-F238E27FC236}">
              <a16:creationId xmlns:a16="http://schemas.microsoft.com/office/drawing/2014/main" id="{E5935478-BCDB-4571-A8F7-E7C564752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8" name="Imagen 19774" descr="http://www.icbf.gov.co/images/pobtrans.gif">
          <a:extLst>
            <a:ext uri="{FF2B5EF4-FFF2-40B4-BE49-F238E27FC236}">
              <a16:creationId xmlns:a16="http://schemas.microsoft.com/office/drawing/2014/main" id="{8FBBF101-C8BD-46A2-9665-0EB3521CD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89" name="Imagen 20425" descr="http://www.icbf.gov.co/images/pobtrans.gif">
          <a:extLst>
            <a:ext uri="{FF2B5EF4-FFF2-40B4-BE49-F238E27FC236}">
              <a16:creationId xmlns:a16="http://schemas.microsoft.com/office/drawing/2014/main" id="{0BEC47F1-B6F1-4CBE-B9FE-90A4F32FDC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0" name="Imagen 20722" descr="http://www.icbf.gov.co/images/pobtrans.gif">
          <a:extLst>
            <a:ext uri="{FF2B5EF4-FFF2-40B4-BE49-F238E27FC236}">
              <a16:creationId xmlns:a16="http://schemas.microsoft.com/office/drawing/2014/main" id="{DB0AAFB5-2F10-4324-99D4-3250EE553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1" name="Imagen 20732" descr="http://www.icbf.gov.co/images/pobtrans.gif">
          <a:extLst>
            <a:ext uri="{FF2B5EF4-FFF2-40B4-BE49-F238E27FC236}">
              <a16:creationId xmlns:a16="http://schemas.microsoft.com/office/drawing/2014/main" id="{BE77AAF1-777C-4F89-BE6F-7AE1A673B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2" name="Imagen 21759" descr="http://www.icbf.gov.co/images/pobtrans.gif">
          <a:extLst>
            <a:ext uri="{FF2B5EF4-FFF2-40B4-BE49-F238E27FC236}">
              <a16:creationId xmlns:a16="http://schemas.microsoft.com/office/drawing/2014/main" id="{FBBB61E6-D095-4EDF-9EDE-4EDD9BE8E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3" name="Imagen 21761" descr="http://www.icbf.gov.co/images/pobtrans.gif">
          <a:extLst>
            <a:ext uri="{FF2B5EF4-FFF2-40B4-BE49-F238E27FC236}">
              <a16:creationId xmlns:a16="http://schemas.microsoft.com/office/drawing/2014/main" id="{D5F913D9-6ACD-4D5C-8ABD-250039AA8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4" name="Imagen 22260" descr="http://www.icbf.gov.co/images/pobtrans.gif">
          <a:extLst>
            <a:ext uri="{FF2B5EF4-FFF2-40B4-BE49-F238E27FC236}">
              <a16:creationId xmlns:a16="http://schemas.microsoft.com/office/drawing/2014/main" id="{B53B36CE-4B7B-4670-B1DD-02219FBE1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5" name="Imagen 22263" descr="http://www.icbf.gov.co/images/pobtrans.gif">
          <a:extLst>
            <a:ext uri="{FF2B5EF4-FFF2-40B4-BE49-F238E27FC236}">
              <a16:creationId xmlns:a16="http://schemas.microsoft.com/office/drawing/2014/main" id="{CE81D3BD-D397-426A-A02F-74F344607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6" name="Imagen 22421" descr="http://www.icbf.gov.co/images/pobtrans.gif">
          <a:extLst>
            <a:ext uri="{FF2B5EF4-FFF2-40B4-BE49-F238E27FC236}">
              <a16:creationId xmlns:a16="http://schemas.microsoft.com/office/drawing/2014/main" id="{4FD7880F-5538-4147-A5D4-BABA2439A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7" name="Imagen 22513" descr="http://www.icbf.gov.co/images/pobtrans.gif">
          <a:extLst>
            <a:ext uri="{FF2B5EF4-FFF2-40B4-BE49-F238E27FC236}">
              <a16:creationId xmlns:a16="http://schemas.microsoft.com/office/drawing/2014/main" id="{EE3AEFC8-19AD-4DD9-83C7-4B0CB661D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8" name="Imagen 22526" descr="http://www.icbf.gov.co/images/pobtrans.gif">
          <a:extLst>
            <a:ext uri="{FF2B5EF4-FFF2-40B4-BE49-F238E27FC236}">
              <a16:creationId xmlns:a16="http://schemas.microsoft.com/office/drawing/2014/main" id="{FD21BD14-F8BF-4997-8D87-6587DACB1F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99" name="Imagen 22532" descr="http://www.icbf.gov.co/images/pobtrans.gif">
          <a:extLst>
            <a:ext uri="{FF2B5EF4-FFF2-40B4-BE49-F238E27FC236}">
              <a16:creationId xmlns:a16="http://schemas.microsoft.com/office/drawing/2014/main" id="{379A3913-C864-4113-8315-38431620C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0" name="Imagen 22541" descr="http://www.icbf.gov.co/images/pobtrans.gif">
          <a:extLst>
            <a:ext uri="{FF2B5EF4-FFF2-40B4-BE49-F238E27FC236}">
              <a16:creationId xmlns:a16="http://schemas.microsoft.com/office/drawing/2014/main" id="{2E2FE3DD-3C00-4BCC-8080-5374E82A6F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1" name="Imagen 22616" descr="http://www.icbf.gov.co/images/pobtrans.gif">
          <a:extLst>
            <a:ext uri="{FF2B5EF4-FFF2-40B4-BE49-F238E27FC236}">
              <a16:creationId xmlns:a16="http://schemas.microsoft.com/office/drawing/2014/main" id="{28E00701-19F6-4128-8DBE-48F3D1E3F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2" name="Imagen 24926" descr="http://www.icbf.gov.co/images/pobtrans.gif">
          <a:extLst>
            <a:ext uri="{FF2B5EF4-FFF2-40B4-BE49-F238E27FC236}">
              <a16:creationId xmlns:a16="http://schemas.microsoft.com/office/drawing/2014/main" id="{913286BB-F7C0-4E92-A662-D9D9E6D2B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3" name="Imagen 25180" descr="http://www.icbf.gov.co/images/pobtrans.gif">
          <a:extLst>
            <a:ext uri="{FF2B5EF4-FFF2-40B4-BE49-F238E27FC236}">
              <a16:creationId xmlns:a16="http://schemas.microsoft.com/office/drawing/2014/main" id="{64183436-79A8-467A-AAC4-4E7079864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4" name="Imagen 26352" descr="http://www.icbf.gov.co/images/pobtrans.gif">
          <a:extLst>
            <a:ext uri="{FF2B5EF4-FFF2-40B4-BE49-F238E27FC236}">
              <a16:creationId xmlns:a16="http://schemas.microsoft.com/office/drawing/2014/main" id="{B5737C33-CAE1-42DF-9F1C-6D948B9DB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5" name="Imagen 26386" descr="http://www.icbf.gov.co/images/pobtrans.gif">
          <a:extLst>
            <a:ext uri="{FF2B5EF4-FFF2-40B4-BE49-F238E27FC236}">
              <a16:creationId xmlns:a16="http://schemas.microsoft.com/office/drawing/2014/main" id="{9D935562-6F13-4F27-8A72-9944359C6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6" name="Imagen 26401" descr="http://www.icbf.gov.co/images/pobtrans.gif">
          <a:extLst>
            <a:ext uri="{FF2B5EF4-FFF2-40B4-BE49-F238E27FC236}">
              <a16:creationId xmlns:a16="http://schemas.microsoft.com/office/drawing/2014/main" id="{BBFFD8CA-132E-48B5-8372-C123CF47A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7" name="Imagen 26411" descr="http://www.icbf.gov.co/images/pobtrans.gif">
          <a:extLst>
            <a:ext uri="{FF2B5EF4-FFF2-40B4-BE49-F238E27FC236}">
              <a16:creationId xmlns:a16="http://schemas.microsoft.com/office/drawing/2014/main" id="{5FC5B77F-8A05-4DD8-A904-323C3EF0A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8" name="Imagen 26420" descr="http://www.icbf.gov.co/images/pobtrans.gif">
          <a:extLst>
            <a:ext uri="{FF2B5EF4-FFF2-40B4-BE49-F238E27FC236}">
              <a16:creationId xmlns:a16="http://schemas.microsoft.com/office/drawing/2014/main" id="{7E568AE9-A2D4-4CDF-B91E-50B9EF6B6B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09" name="Imagen 26433" descr="http://www.icbf.gov.co/images/pobtrans.gif">
          <a:extLst>
            <a:ext uri="{FF2B5EF4-FFF2-40B4-BE49-F238E27FC236}">
              <a16:creationId xmlns:a16="http://schemas.microsoft.com/office/drawing/2014/main" id="{2E50A96A-2F10-4A8C-B7C7-9E9A649DC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0" name="Imagen 26468" descr="http://www.icbf.gov.co/images/pobtrans.gif">
          <a:extLst>
            <a:ext uri="{FF2B5EF4-FFF2-40B4-BE49-F238E27FC236}">
              <a16:creationId xmlns:a16="http://schemas.microsoft.com/office/drawing/2014/main" id="{FE93ABC1-A48A-41EB-907D-CFE47C14C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1" name="Imagen 26473" descr="http://www.icbf.gov.co/images/pobtrans.gif">
          <a:extLst>
            <a:ext uri="{FF2B5EF4-FFF2-40B4-BE49-F238E27FC236}">
              <a16:creationId xmlns:a16="http://schemas.microsoft.com/office/drawing/2014/main" id="{6C7EB1F6-A298-4A28-AF94-EBBAE3FC79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2" name="Imagen 26476" descr="http://www.icbf.gov.co/images/pobtrans.gif">
          <a:extLst>
            <a:ext uri="{FF2B5EF4-FFF2-40B4-BE49-F238E27FC236}">
              <a16:creationId xmlns:a16="http://schemas.microsoft.com/office/drawing/2014/main" id="{D6BBB533-BC74-4EC0-9C9E-3D69E3F69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3" name="Imagen 26583" descr="http://www.icbf.gov.co/images/pobtrans.gif">
          <a:extLst>
            <a:ext uri="{FF2B5EF4-FFF2-40B4-BE49-F238E27FC236}">
              <a16:creationId xmlns:a16="http://schemas.microsoft.com/office/drawing/2014/main" id="{B06C3D62-D535-4C1F-94EC-404C3933E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4" name="Imagen 26594" descr="http://www.icbf.gov.co/images/pobtrans.gif">
          <a:extLst>
            <a:ext uri="{FF2B5EF4-FFF2-40B4-BE49-F238E27FC236}">
              <a16:creationId xmlns:a16="http://schemas.microsoft.com/office/drawing/2014/main" id="{3CE897FB-C510-49B8-AB7E-4593D265F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5" name="Imagen 26605" descr="http://www.icbf.gov.co/images/pobtrans.gif">
          <a:extLst>
            <a:ext uri="{FF2B5EF4-FFF2-40B4-BE49-F238E27FC236}">
              <a16:creationId xmlns:a16="http://schemas.microsoft.com/office/drawing/2014/main" id="{A1358946-C1B3-4B45-B5BC-6DD168DBE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6" name="Imagen 26617" descr="http://www.icbf.gov.co/images/pobtrans.gif">
          <a:extLst>
            <a:ext uri="{FF2B5EF4-FFF2-40B4-BE49-F238E27FC236}">
              <a16:creationId xmlns:a16="http://schemas.microsoft.com/office/drawing/2014/main" id="{0BBA4593-5145-40A2-82F4-7A91D215F4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7" name="Imagen 26634" descr="http://www.icbf.gov.co/images/pobtrans.gif">
          <a:extLst>
            <a:ext uri="{FF2B5EF4-FFF2-40B4-BE49-F238E27FC236}">
              <a16:creationId xmlns:a16="http://schemas.microsoft.com/office/drawing/2014/main" id="{E4032D70-E8C2-4392-9DBE-BCEDFA916F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8" name="Imagen 26666" descr="http://www.icbf.gov.co/images/pobtrans.gif">
          <a:extLst>
            <a:ext uri="{FF2B5EF4-FFF2-40B4-BE49-F238E27FC236}">
              <a16:creationId xmlns:a16="http://schemas.microsoft.com/office/drawing/2014/main" id="{0887CFD4-DD0D-4C8C-9660-B64D4B29F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19" name="Imagen 26687" descr="http://www.icbf.gov.co/images/pobtrans.gif">
          <a:extLst>
            <a:ext uri="{FF2B5EF4-FFF2-40B4-BE49-F238E27FC236}">
              <a16:creationId xmlns:a16="http://schemas.microsoft.com/office/drawing/2014/main" id="{BEEB442C-6AA4-42F9-8C5B-821E3B4D7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0" name="Imagen 26713" descr="http://www.icbf.gov.co/images/pobtrans.gif">
          <a:extLst>
            <a:ext uri="{FF2B5EF4-FFF2-40B4-BE49-F238E27FC236}">
              <a16:creationId xmlns:a16="http://schemas.microsoft.com/office/drawing/2014/main" id="{5B92B275-A082-4DAD-9545-E936983B2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1" name="Imagen 26726" descr="http://www.icbf.gov.co/images/pobtrans.gif">
          <a:extLst>
            <a:ext uri="{FF2B5EF4-FFF2-40B4-BE49-F238E27FC236}">
              <a16:creationId xmlns:a16="http://schemas.microsoft.com/office/drawing/2014/main" id="{83046E20-DA10-4078-8C66-E05B81AE05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2" name="Imagen 27432" descr="http://www.icbf.gov.co/images/pobtrans.gif">
          <a:extLst>
            <a:ext uri="{FF2B5EF4-FFF2-40B4-BE49-F238E27FC236}">
              <a16:creationId xmlns:a16="http://schemas.microsoft.com/office/drawing/2014/main" id="{357BC763-437D-427E-8A72-FB4C09EB3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3" name="Imagen 29931" descr="http://www.icbf.gov.co/images/pobtrans.gif">
          <a:extLst>
            <a:ext uri="{FF2B5EF4-FFF2-40B4-BE49-F238E27FC236}">
              <a16:creationId xmlns:a16="http://schemas.microsoft.com/office/drawing/2014/main" id="{26C6A0D4-4803-479D-9733-A153C29A4B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4" name="Imagen 29941" descr="http://www.icbf.gov.co/images/pobtrans.gif">
          <a:extLst>
            <a:ext uri="{FF2B5EF4-FFF2-40B4-BE49-F238E27FC236}">
              <a16:creationId xmlns:a16="http://schemas.microsoft.com/office/drawing/2014/main" id="{522F9E4F-19E7-42CC-8889-421B8D2BB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5" name="Imagen 29990" descr="http://www.icbf.gov.co/images/pobtrans.gif">
          <a:extLst>
            <a:ext uri="{FF2B5EF4-FFF2-40B4-BE49-F238E27FC236}">
              <a16:creationId xmlns:a16="http://schemas.microsoft.com/office/drawing/2014/main" id="{096F9E64-DCCB-4137-B908-80FBE1FBB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6" name="Imagen 30000" descr="http://www.icbf.gov.co/images/pobtrans.gif">
          <a:extLst>
            <a:ext uri="{FF2B5EF4-FFF2-40B4-BE49-F238E27FC236}">
              <a16:creationId xmlns:a16="http://schemas.microsoft.com/office/drawing/2014/main" id="{E701FC8D-99BE-4085-B164-B2409AF04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7" name="Imagen 30062" descr="http://www.icbf.gov.co/images/pobtrans.gif">
          <a:extLst>
            <a:ext uri="{FF2B5EF4-FFF2-40B4-BE49-F238E27FC236}">
              <a16:creationId xmlns:a16="http://schemas.microsoft.com/office/drawing/2014/main" id="{6D46AD5B-F131-4DB2-B19C-9117434E1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8" name="Imagen 30457" descr="http://www.icbf.gov.co/images/pobtrans.gif">
          <a:extLst>
            <a:ext uri="{FF2B5EF4-FFF2-40B4-BE49-F238E27FC236}">
              <a16:creationId xmlns:a16="http://schemas.microsoft.com/office/drawing/2014/main" id="{9D7FEB1D-CFFB-42BE-9125-EDDC78974A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29" name="Imagen 30467" descr="http://www.icbf.gov.co/images/pobtrans.gif">
          <a:extLst>
            <a:ext uri="{FF2B5EF4-FFF2-40B4-BE49-F238E27FC236}">
              <a16:creationId xmlns:a16="http://schemas.microsoft.com/office/drawing/2014/main" id="{0055B03C-47C0-4A48-96E6-E213E499B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0" name="Imagen 30991" descr="http://www.icbf.gov.co/images/pobtrans.gif">
          <a:extLst>
            <a:ext uri="{FF2B5EF4-FFF2-40B4-BE49-F238E27FC236}">
              <a16:creationId xmlns:a16="http://schemas.microsoft.com/office/drawing/2014/main" id="{3CF50244-BAD5-4B4D-9953-D86043763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1" name="Imagen 31612" descr="http://www.icbf.gov.co/images/pobtrans.gif">
          <a:extLst>
            <a:ext uri="{FF2B5EF4-FFF2-40B4-BE49-F238E27FC236}">
              <a16:creationId xmlns:a16="http://schemas.microsoft.com/office/drawing/2014/main" id="{E38B0F28-7F95-4DC5-B570-24622B9AB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2" name="Imagen 31624" descr="http://www.icbf.gov.co/images/pobtrans.gif">
          <a:extLst>
            <a:ext uri="{FF2B5EF4-FFF2-40B4-BE49-F238E27FC236}">
              <a16:creationId xmlns:a16="http://schemas.microsoft.com/office/drawing/2014/main" id="{B24F14C5-B2B5-41A4-BA1C-6F8152227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3" name="Imagen 32047" descr="http://www.icbf.gov.co/images/pobtrans.gif">
          <a:extLst>
            <a:ext uri="{FF2B5EF4-FFF2-40B4-BE49-F238E27FC236}">
              <a16:creationId xmlns:a16="http://schemas.microsoft.com/office/drawing/2014/main" id="{969AA020-84CA-45D8-A38A-33D2D89C8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4" name="Imagen 32272" descr="http://www.icbf.gov.co/images/pobtrans.gif">
          <a:extLst>
            <a:ext uri="{FF2B5EF4-FFF2-40B4-BE49-F238E27FC236}">
              <a16:creationId xmlns:a16="http://schemas.microsoft.com/office/drawing/2014/main" id="{82F5FF65-1F95-48E1-8EAC-747914054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5" name="Imagen 32612" descr="http://www.icbf.gov.co/images/pobtrans.gif">
          <a:extLst>
            <a:ext uri="{FF2B5EF4-FFF2-40B4-BE49-F238E27FC236}">
              <a16:creationId xmlns:a16="http://schemas.microsoft.com/office/drawing/2014/main" id="{E4BD9206-4E41-434B-8D56-CE59449A45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6" name="Imagen 32881" descr="http://www.icbf.gov.co/images/pobtrans.gif">
          <a:extLst>
            <a:ext uri="{FF2B5EF4-FFF2-40B4-BE49-F238E27FC236}">
              <a16:creationId xmlns:a16="http://schemas.microsoft.com/office/drawing/2014/main" id="{7C8D77AD-D610-4524-A71D-B24EE812D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7" name="Imagen 34363" descr="http://www.icbf.gov.co/images/pobtrans.gif">
          <a:extLst>
            <a:ext uri="{FF2B5EF4-FFF2-40B4-BE49-F238E27FC236}">
              <a16:creationId xmlns:a16="http://schemas.microsoft.com/office/drawing/2014/main" id="{CDEC6C4F-6DC3-4E11-B356-C61B79028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8" name="Imagen 34367" descr="http://www.icbf.gov.co/images/pobtrans.gif">
          <a:extLst>
            <a:ext uri="{FF2B5EF4-FFF2-40B4-BE49-F238E27FC236}">
              <a16:creationId xmlns:a16="http://schemas.microsoft.com/office/drawing/2014/main" id="{FE4C6667-6BF2-4B55-AB98-24A33DCEB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39" name="Imagen 34608" descr="http://www.icbf.gov.co/images/pobtrans.gif">
          <a:extLst>
            <a:ext uri="{FF2B5EF4-FFF2-40B4-BE49-F238E27FC236}">
              <a16:creationId xmlns:a16="http://schemas.microsoft.com/office/drawing/2014/main" id="{61FB86A6-AF0E-41CC-9C1F-125BD008AC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40" name="Imagen 35048" descr="http://www.icbf.gov.co/images/pobtrans.gif">
          <a:extLst>
            <a:ext uri="{FF2B5EF4-FFF2-40B4-BE49-F238E27FC236}">
              <a16:creationId xmlns:a16="http://schemas.microsoft.com/office/drawing/2014/main" id="{B4BFCD46-C729-48EF-8314-8F687B3EB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41" name="Imagen 35978" descr="http://www.icbf.gov.co/images/pobtrans.gif">
          <a:extLst>
            <a:ext uri="{FF2B5EF4-FFF2-40B4-BE49-F238E27FC236}">
              <a16:creationId xmlns:a16="http://schemas.microsoft.com/office/drawing/2014/main" id="{5562F4AC-7791-4074-9F04-3E4D754FF4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42" name="Imagen 36001" descr="http://www.icbf.gov.co/images/pobtrans.gif">
          <a:extLst>
            <a:ext uri="{FF2B5EF4-FFF2-40B4-BE49-F238E27FC236}">
              <a16:creationId xmlns:a16="http://schemas.microsoft.com/office/drawing/2014/main" id="{676DDA91-D499-42D3-BA0A-078F7F8BE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43" name="Imagen 36006" descr="http://www.icbf.gov.co/images/pobtrans.gif">
          <a:extLst>
            <a:ext uri="{FF2B5EF4-FFF2-40B4-BE49-F238E27FC236}">
              <a16:creationId xmlns:a16="http://schemas.microsoft.com/office/drawing/2014/main" id="{99B37B1C-F580-4165-94DD-43F6B5E56B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44" name="Imagen 36010" descr="http://www.icbf.gov.co/images/pobtrans.gif">
          <a:extLst>
            <a:ext uri="{FF2B5EF4-FFF2-40B4-BE49-F238E27FC236}">
              <a16:creationId xmlns:a16="http://schemas.microsoft.com/office/drawing/2014/main" id="{356A90E4-E95C-4A8E-A4C1-8A179C038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45" name="Imagen 36018" descr="http://www.icbf.gov.co/images/pobtrans.gif">
          <a:extLst>
            <a:ext uri="{FF2B5EF4-FFF2-40B4-BE49-F238E27FC236}">
              <a16:creationId xmlns:a16="http://schemas.microsoft.com/office/drawing/2014/main" id="{BAFA3E95-029F-4908-BDE7-AF47172426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63</xdr:row>
      <xdr:rowOff>0</xdr:rowOff>
    </xdr:from>
    <xdr:to>
      <xdr:col>4</xdr:col>
      <xdr:colOff>9525</xdr:colOff>
      <xdr:row>63</xdr:row>
      <xdr:rowOff>114300</xdr:rowOff>
    </xdr:to>
    <xdr:pic>
      <xdr:nvPicPr>
        <xdr:cNvPr id="146" name="Imagen 36027" descr="http://www.icbf.gov.co/images/pobtrans.gif">
          <a:extLst>
            <a:ext uri="{FF2B5EF4-FFF2-40B4-BE49-F238E27FC236}">
              <a16:creationId xmlns:a16="http://schemas.microsoft.com/office/drawing/2014/main" id="{C116283B-0146-4195-88C1-965B298360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45459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63</xdr:row>
      <xdr:rowOff>0</xdr:rowOff>
    </xdr:from>
    <xdr:ext cx="9525" cy="114300"/>
    <xdr:pic>
      <xdr:nvPicPr>
        <xdr:cNvPr id="147" name="Imagen 146" descr="http://www.icbf.gov.co/images/pobtrans.gif">
          <a:extLst>
            <a:ext uri="{FF2B5EF4-FFF2-40B4-BE49-F238E27FC236}">
              <a16:creationId xmlns:a16="http://schemas.microsoft.com/office/drawing/2014/main" id="{AF9B0950-A79C-4AB8-AEFD-64E465EA9A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48" name="Imagen 147" descr="http://www.icbf.gov.co/images/pobtrans.gif">
          <a:extLst>
            <a:ext uri="{FF2B5EF4-FFF2-40B4-BE49-F238E27FC236}">
              <a16:creationId xmlns:a16="http://schemas.microsoft.com/office/drawing/2014/main" id="{F9FF58A6-8F4F-4191-88D2-C8E24376D4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49" name="Imagen 148" descr="http://www.icbf.gov.co/images/pobtrans.gif">
          <a:extLst>
            <a:ext uri="{FF2B5EF4-FFF2-40B4-BE49-F238E27FC236}">
              <a16:creationId xmlns:a16="http://schemas.microsoft.com/office/drawing/2014/main" id="{5FA29865-FFB1-4BDF-972F-F5314A98E7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50" name="Imagen 149" descr="http://www.icbf.gov.co/images/pobtrans.gif">
          <a:extLst>
            <a:ext uri="{FF2B5EF4-FFF2-40B4-BE49-F238E27FC236}">
              <a16:creationId xmlns:a16="http://schemas.microsoft.com/office/drawing/2014/main" id="{A071567B-4CD3-4A2B-B8A7-671A82CA71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51" name="Imagen 150" descr="http://www.icbf.gov.co/images/pobtrans.gif">
          <a:extLst>
            <a:ext uri="{FF2B5EF4-FFF2-40B4-BE49-F238E27FC236}">
              <a16:creationId xmlns:a16="http://schemas.microsoft.com/office/drawing/2014/main" id="{AF81484F-D9EF-45B0-A592-0B3890B510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52" name="Imagen 151" descr="http://www.icbf.gov.co/images/pobtrans.gif">
          <a:extLst>
            <a:ext uri="{FF2B5EF4-FFF2-40B4-BE49-F238E27FC236}">
              <a16:creationId xmlns:a16="http://schemas.microsoft.com/office/drawing/2014/main" id="{298D42C5-96B2-4867-9A44-610FEAE474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53" name="Imagen 152" descr="http://www.icbf.gov.co/images/pobtrans.gif">
          <a:extLst>
            <a:ext uri="{FF2B5EF4-FFF2-40B4-BE49-F238E27FC236}">
              <a16:creationId xmlns:a16="http://schemas.microsoft.com/office/drawing/2014/main" id="{E63BD690-67BB-4511-90C9-0698C2FDE6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54" name="Imagen 153" descr="http://www.icbf.gov.co/images/pobtrans.gif">
          <a:extLst>
            <a:ext uri="{FF2B5EF4-FFF2-40B4-BE49-F238E27FC236}">
              <a16:creationId xmlns:a16="http://schemas.microsoft.com/office/drawing/2014/main" id="{FB28193C-9D71-4CF2-B790-C974B4E55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55" name="Imagen 154" descr="http://www.icbf.gov.co/images/pobtrans.gif">
          <a:extLst>
            <a:ext uri="{FF2B5EF4-FFF2-40B4-BE49-F238E27FC236}">
              <a16:creationId xmlns:a16="http://schemas.microsoft.com/office/drawing/2014/main" id="{77FCEDB1-A068-4116-BF73-AE4CFEC493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56" name="Imagen 155" descr="http://www.icbf.gov.co/images/pobtrans.gif">
          <a:extLst>
            <a:ext uri="{FF2B5EF4-FFF2-40B4-BE49-F238E27FC236}">
              <a16:creationId xmlns:a16="http://schemas.microsoft.com/office/drawing/2014/main" id="{F2205029-4123-4BE3-ABBD-961377D0D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57" name="Imagen 156" descr="http://www.icbf.gov.co/images/pobtrans.gif">
          <a:extLst>
            <a:ext uri="{FF2B5EF4-FFF2-40B4-BE49-F238E27FC236}">
              <a16:creationId xmlns:a16="http://schemas.microsoft.com/office/drawing/2014/main" id="{5D26D6F8-3403-473F-8482-1DD0698E3D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58" name="Imagen 157" descr="http://www.icbf.gov.co/images/pobtrans.gif">
          <a:extLst>
            <a:ext uri="{FF2B5EF4-FFF2-40B4-BE49-F238E27FC236}">
              <a16:creationId xmlns:a16="http://schemas.microsoft.com/office/drawing/2014/main" id="{CA379E8D-C134-4497-A4C3-BCBCD3FC48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59" name="Imagen 158" descr="http://www.icbf.gov.co/images/pobtrans.gif">
          <a:extLst>
            <a:ext uri="{FF2B5EF4-FFF2-40B4-BE49-F238E27FC236}">
              <a16:creationId xmlns:a16="http://schemas.microsoft.com/office/drawing/2014/main" id="{FBFE7C34-B838-488E-ABFE-5A0112FF12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60" name="Imagen 159" descr="http://www.icbf.gov.co/images/pobtrans.gif">
          <a:extLst>
            <a:ext uri="{FF2B5EF4-FFF2-40B4-BE49-F238E27FC236}">
              <a16:creationId xmlns:a16="http://schemas.microsoft.com/office/drawing/2014/main" id="{2B6F8D3F-EE9D-4A62-AB83-77E6356CB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61" name="Imagen 160" descr="http://www.icbf.gov.co/images/pobtrans.gif">
          <a:extLst>
            <a:ext uri="{FF2B5EF4-FFF2-40B4-BE49-F238E27FC236}">
              <a16:creationId xmlns:a16="http://schemas.microsoft.com/office/drawing/2014/main" id="{FD873571-36C9-4841-97DF-80F432E4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62" name="Imagen 161" descr="http://www.icbf.gov.co/images/pobtrans.gif">
          <a:extLst>
            <a:ext uri="{FF2B5EF4-FFF2-40B4-BE49-F238E27FC236}">
              <a16:creationId xmlns:a16="http://schemas.microsoft.com/office/drawing/2014/main" id="{FB5E6B09-A426-4C85-AA5B-833C63517D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63" name="Imagen 162" descr="http://www.icbf.gov.co/images/pobtrans.gif">
          <a:extLst>
            <a:ext uri="{FF2B5EF4-FFF2-40B4-BE49-F238E27FC236}">
              <a16:creationId xmlns:a16="http://schemas.microsoft.com/office/drawing/2014/main" id="{A5BAE33F-D001-4B5D-A7A7-6DF6590BD6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64" name="Imagen 163" descr="http://www.icbf.gov.co/images/pobtrans.gif">
          <a:extLst>
            <a:ext uri="{FF2B5EF4-FFF2-40B4-BE49-F238E27FC236}">
              <a16:creationId xmlns:a16="http://schemas.microsoft.com/office/drawing/2014/main" id="{23101A9B-AC3D-4637-BC73-EE36F45143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65" name="Imagen 164" descr="http://www.icbf.gov.co/images/pobtrans.gif">
          <a:extLst>
            <a:ext uri="{FF2B5EF4-FFF2-40B4-BE49-F238E27FC236}">
              <a16:creationId xmlns:a16="http://schemas.microsoft.com/office/drawing/2014/main" id="{51FF2CA4-1B47-4117-B447-D894CB5CCF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66" name="Imagen 165" descr="http://www.icbf.gov.co/images/pobtrans.gif">
          <a:extLst>
            <a:ext uri="{FF2B5EF4-FFF2-40B4-BE49-F238E27FC236}">
              <a16:creationId xmlns:a16="http://schemas.microsoft.com/office/drawing/2014/main" id="{1E4825BE-C57A-4805-B4DD-CDD4FD435C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67" name="Imagen 166" descr="http://www.icbf.gov.co/images/pobtrans.gif">
          <a:extLst>
            <a:ext uri="{FF2B5EF4-FFF2-40B4-BE49-F238E27FC236}">
              <a16:creationId xmlns:a16="http://schemas.microsoft.com/office/drawing/2014/main" id="{352BEBE5-EADE-4F1F-AC15-7F99B3B7E8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68" name="Imagen 167" descr="http://www.icbf.gov.co/images/pobtrans.gif">
          <a:extLst>
            <a:ext uri="{FF2B5EF4-FFF2-40B4-BE49-F238E27FC236}">
              <a16:creationId xmlns:a16="http://schemas.microsoft.com/office/drawing/2014/main" id="{DEE87750-7A43-4A36-9B72-B4B2352FA8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69" name="Imagen 168" descr="http://www.icbf.gov.co/images/pobtrans.gif">
          <a:extLst>
            <a:ext uri="{FF2B5EF4-FFF2-40B4-BE49-F238E27FC236}">
              <a16:creationId xmlns:a16="http://schemas.microsoft.com/office/drawing/2014/main" id="{DB6F86F9-6023-4429-B459-C94C03056C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70" name="Imagen 169" descr="http://www.icbf.gov.co/images/pobtrans.gif">
          <a:extLst>
            <a:ext uri="{FF2B5EF4-FFF2-40B4-BE49-F238E27FC236}">
              <a16:creationId xmlns:a16="http://schemas.microsoft.com/office/drawing/2014/main" id="{175DB8C6-237C-45D7-88D2-B4A9675A0A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71" name="Imagen 170" descr="http://www.icbf.gov.co/images/pobtrans.gif">
          <a:extLst>
            <a:ext uri="{FF2B5EF4-FFF2-40B4-BE49-F238E27FC236}">
              <a16:creationId xmlns:a16="http://schemas.microsoft.com/office/drawing/2014/main" id="{325498E4-134E-4A21-B19F-157A833D9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72" name="Imagen 171" descr="http://www.icbf.gov.co/images/pobtrans.gif">
          <a:extLst>
            <a:ext uri="{FF2B5EF4-FFF2-40B4-BE49-F238E27FC236}">
              <a16:creationId xmlns:a16="http://schemas.microsoft.com/office/drawing/2014/main" id="{86379DA5-A75F-4D12-895E-4E948B7A55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73" name="Imagen 172" descr="http://www.icbf.gov.co/images/pobtrans.gif">
          <a:extLst>
            <a:ext uri="{FF2B5EF4-FFF2-40B4-BE49-F238E27FC236}">
              <a16:creationId xmlns:a16="http://schemas.microsoft.com/office/drawing/2014/main" id="{3F8B4A90-13AF-4801-9FDC-BCA375A0DF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74" name="Imagen 173" descr="http://www.icbf.gov.co/images/pobtrans.gif">
          <a:extLst>
            <a:ext uri="{FF2B5EF4-FFF2-40B4-BE49-F238E27FC236}">
              <a16:creationId xmlns:a16="http://schemas.microsoft.com/office/drawing/2014/main" id="{B5D1BC1C-2CF5-4119-841D-CF07FB3ECB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75" name="Imagen 174" descr="http://www.icbf.gov.co/images/pobtrans.gif">
          <a:extLst>
            <a:ext uri="{FF2B5EF4-FFF2-40B4-BE49-F238E27FC236}">
              <a16:creationId xmlns:a16="http://schemas.microsoft.com/office/drawing/2014/main" id="{FB1B1216-7222-4DBB-8767-43DB431D92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76" name="Imagen 175" descr="http://www.icbf.gov.co/images/pobtrans.gif">
          <a:extLst>
            <a:ext uri="{FF2B5EF4-FFF2-40B4-BE49-F238E27FC236}">
              <a16:creationId xmlns:a16="http://schemas.microsoft.com/office/drawing/2014/main" id="{59FBBA9D-18C9-4D38-81D3-A3813D14B0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77" name="Imagen 176" descr="http://www.icbf.gov.co/images/pobtrans.gif">
          <a:extLst>
            <a:ext uri="{FF2B5EF4-FFF2-40B4-BE49-F238E27FC236}">
              <a16:creationId xmlns:a16="http://schemas.microsoft.com/office/drawing/2014/main" id="{9A7F5B59-DE87-45D2-937B-E252B02661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78" name="Imagen 177" descr="http://www.icbf.gov.co/images/pobtrans.gif">
          <a:extLst>
            <a:ext uri="{FF2B5EF4-FFF2-40B4-BE49-F238E27FC236}">
              <a16:creationId xmlns:a16="http://schemas.microsoft.com/office/drawing/2014/main" id="{8261C5DE-1F4A-4F66-9645-66756A8D3A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79" name="Imagen 178" descr="http://www.icbf.gov.co/images/pobtrans.gif">
          <a:extLst>
            <a:ext uri="{FF2B5EF4-FFF2-40B4-BE49-F238E27FC236}">
              <a16:creationId xmlns:a16="http://schemas.microsoft.com/office/drawing/2014/main" id="{162FD091-FD2E-4844-8995-27DC14E8DE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80" name="Imagen 179" descr="http://www.icbf.gov.co/images/pobtrans.gif">
          <a:extLst>
            <a:ext uri="{FF2B5EF4-FFF2-40B4-BE49-F238E27FC236}">
              <a16:creationId xmlns:a16="http://schemas.microsoft.com/office/drawing/2014/main" id="{A804A66B-E2AD-4374-AF0C-4D75979480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81" name="Imagen 180" descr="http://www.icbf.gov.co/images/pobtrans.gif">
          <a:extLst>
            <a:ext uri="{FF2B5EF4-FFF2-40B4-BE49-F238E27FC236}">
              <a16:creationId xmlns:a16="http://schemas.microsoft.com/office/drawing/2014/main" id="{6D349E81-F9FD-44B3-A672-FBC554DD2D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82" name="Imagen 181" descr="http://www.icbf.gov.co/images/pobtrans.gif">
          <a:extLst>
            <a:ext uri="{FF2B5EF4-FFF2-40B4-BE49-F238E27FC236}">
              <a16:creationId xmlns:a16="http://schemas.microsoft.com/office/drawing/2014/main" id="{B9D9FA89-DE09-44C7-9B76-5B4E1D396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83" name="Imagen 182" descr="http://www.icbf.gov.co/images/pobtrans.gif">
          <a:extLst>
            <a:ext uri="{FF2B5EF4-FFF2-40B4-BE49-F238E27FC236}">
              <a16:creationId xmlns:a16="http://schemas.microsoft.com/office/drawing/2014/main" id="{B0AFC067-9E27-41F8-BF46-1FB90BE8B2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84" name="Imagen 183" descr="http://www.icbf.gov.co/images/pobtrans.gif">
          <a:extLst>
            <a:ext uri="{FF2B5EF4-FFF2-40B4-BE49-F238E27FC236}">
              <a16:creationId xmlns:a16="http://schemas.microsoft.com/office/drawing/2014/main" id="{098EF923-3868-4CF1-853A-46B083172D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85" name="Imagen 184" descr="http://www.icbf.gov.co/images/pobtrans.gif">
          <a:extLst>
            <a:ext uri="{FF2B5EF4-FFF2-40B4-BE49-F238E27FC236}">
              <a16:creationId xmlns:a16="http://schemas.microsoft.com/office/drawing/2014/main" id="{42FE5B74-3265-4668-A6FF-FBCC4B41F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86" name="Imagen 185" descr="http://www.icbf.gov.co/images/pobtrans.gif">
          <a:extLst>
            <a:ext uri="{FF2B5EF4-FFF2-40B4-BE49-F238E27FC236}">
              <a16:creationId xmlns:a16="http://schemas.microsoft.com/office/drawing/2014/main" id="{B80677C4-ECBA-4791-A068-648A92CA97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87" name="Imagen 186" descr="http://www.icbf.gov.co/images/pobtrans.gif">
          <a:extLst>
            <a:ext uri="{FF2B5EF4-FFF2-40B4-BE49-F238E27FC236}">
              <a16:creationId xmlns:a16="http://schemas.microsoft.com/office/drawing/2014/main" id="{97C3BAD0-8CD4-41D3-84CE-74C4C93AA0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88" name="Imagen 187" descr="http://www.icbf.gov.co/images/pobtrans.gif">
          <a:extLst>
            <a:ext uri="{FF2B5EF4-FFF2-40B4-BE49-F238E27FC236}">
              <a16:creationId xmlns:a16="http://schemas.microsoft.com/office/drawing/2014/main" id="{77E4B3CD-3E0B-4F53-91DC-09DD8843A8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89" name="Imagen 188" descr="http://www.icbf.gov.co/images/pobtrans.gif">
          <a:extLst>
            <a:ext uri="{FF2B5EF4-FFF2-40B4-BE49-F238E27FC236}">
              <a16:creationId xmlns:a16="http://schemas.microsoft.com/office/drawing/2014/main" id="{DE1C0DD5-5124-431F-8C90-4DD0622F15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90" name="Imagen 189" descr="http://www.icbf.gov.co/images/pobtrans.gif">
          <a:extLst>
            <a:ext uri="{FF2B5EF4-FFF2-40B4-BE49-F238E27FC236}">
              <a16:creationId xmlns:a16="http://schemas.microsoft.com/office/drawing/2014/main" id="{01B70B4D-0BB0-47F7-8CCE-785E45F70F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91" name="Imagen 190" descr="http://www.icbf.gov.co/images/pobtrans.gif">
          <a:extLst>
            <a:ext uri="{FF2B5EF4-FFF2-40B4-BE49-F238E27FC236}">
              <a16:creationId xmlns:a16="http://schemas.microsoft.com/office/drawing/2014/main" id="{4D582A42-C259-49A5-9F06-7500404C40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92" name="Imagen 191" descr="http://www.icbf.gov.co/images/pobtrans.gif">
          <a:extLst>
            <a:ext uri="{FF2B5EF4-FFF2-40B4-BE49-F238E27FC236}">
              <a16:creationId xmlns:a16="http://schemas.microsoft.com/office/drawing/2014/main" id="{C97E77F5-EA64-421E-B582-F2727B07EA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93" name="Imagen 192" descr="http://www.icbf.gov.co/images/pobtrans.gif">
          <a:extLst>
            <a:ext uri="{FF2B5EF4-FFF2-40B4-BE49-F238E27FC236}">
              <a16:creationId xmlns:a16="http://schemas.microsoft.com/office/drawing/2014/main" id="{255F30C6-C962-4AFB-A304-AEB2AEABFE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94" name="Imagen 193" descr="http://www.icbf.gov.co/images/pobtrans.gif">
          <a:extLst>
            <a:ext uri="{FF2B5EF4-FFF2-40B4-BE49-F238E27FC236}">
              <a16:creationId xmlns:a16="http://schemas.microsoft.com/office/drawing/2014/main" id="{CE1762B2-DF95-42EA-A8CF-7392B8C85A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95" name="Imagen 194" descr="http://www.icbf.gov.co/images/pobtrans.gif">
          <a:extLst>
            <a:ext uri="{FF2B5EF4-FFF2-40B4-BE49-F238E27FC236}">
              <a16:creationId xmlns:a16="http://schemas.microsoft.com/office/drawing/2014/main" id="{E14E47E0-B996-4F16-AD82-ED5E9CE5BB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96" name="Imagen 195" descr="http://www.icbf.gov.co/images/pobtrans.gif">
          <a:extLst>
            <a:ext uri="{FF2B5EF4-FFF2-40B4-BE49-F238E27FC236}">
              <a16:creationId xmlns:a16="http://schemas.microsoft.com/office/drawing/2014/main" id="{C0A200D4-B6F1-4ED0-A9F1-59E58181D8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97" name="Imagen 196" descr="http://www.icbf.gov.co/images/pobtrans.gif">
          <a:extLst>
            <a:ext uri="{FF2B5EF4-FFF2-40B4-BE49-F238E27FC236}">
              <a16:creationId xmlns:a16="http://schemas.microsoft.com/office/drawing/2014/main" id="{8FD5110F-737B-4F33-B888-E069E87EB9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98" name="Imagen 197" descr="http://www.icbf.gov.co/images/pobtrans.gif">
          <a:extLst>
            <a:ext uri="{FF2B5EF4-FFF2-40B4-BE49-F238E27FC236}">
              <a16:creationId xmlns:a16="http://schemas.microsoft.com/office/drawing/2014/main" id="{B0E3808F-E4A1-4AE6-9333-187A05FC30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199" name="Imagen 198" descr="http://www.icbf.gov.co/images/pobtrans.gif">
          <a:extLst>
            <a:ext uri="{FF2B5EF4-FFF2-40B4-BE49-F238E27FC236}">
              <a16:creationId xmlns:a16="http://schemas.microsoft.com/office/drawing/2014/main" id="{2A8E9488-A0F8-4B83-9875-40509816F5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00" name="Imagen 199" descr="http://www.icbf.gov.co/images/pobtrans.gif">
          <a:extLst>
            <a:ext uri="{FF2B5EF4-FFF2-40B4-BE49-F238E27FC236}">
              <a16:creationId xmlns:a16="http://schemas.microsoft.com/office/drawing/2014/main" id="{69C33029-EBCB-49D2-81E7-B26CDCDDA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01" name="Imagen 200" descr="http://www.icbf.gov.co/images/pobtrans.gif">
          <a:extLst>
            <a:ext uri="{FF2B5EF4-FFF2-40B4-BE49-F238E27FC236}">
              <a16:creationId xmlns:a16="http://schemas.microsoft.com/office/drawing/2014/main" id="{6D4B6718-221E-402C-8C60-27EE8AF75E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02" name="Imagen 201" descr="http://www.icbf.gov.co/images/pobtrans.gif">
          <a:extLst>
            <a:ext uri="{FF2B5EF4-FFF2-40B4-BE49-F238E27FC236}">
              <a16:creationId xmlns:a16="http://schemas.microsoft.com/office/drawing/2014/main" id="{37F4F817-5EF6-48B3-92BC-5733AA7DF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03" name="Imagen 202" descr="http://www.icbf.gov.co/images/pobtrans.gif">
          <a:extLst>
            <a:ext uri="{FF2B5EF4-FFF2-40B4-BE49-F238E27FC236}">
              <a16:creationId xmlns:a16="http://schemas.microsoft.com/office/drawing/2014/main" id="{BBE6D5B8-1391-4A89-A670-F239B8B1F5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04" name="Imagen 203" descr="http://www.icbf.gov.co/images/pobtrans.gif">
          <a:extLst>
            <a:ext uri="{FF2B5EF4-FFF2-40B4-BE49-F238E27FC236}">
              <a16:creationId xmlns:a16="http://schemas.microsoft.com/office/drawing/2014/main" id="{0CCE1810-40D5-43A9-8D14-2B38C4B6D3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05" name="Imagen 204" descr="http://www.icbf.gov.co/images/pobtrans.gif">
          <a:extLst>
            <a:ext uri="{FF2B5EF4-FFF2-40B4-BE49-F238E27FC236}">
              <a16:creationId xmlns:a16="http://schemas.microsoft.com/office/drawing/2014/main" id="{F4C83843-3A08-47EC-A317-C08FFB94F7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06" name="Imagen 205" descr="http://www.icbf.gov.co/images/pobtrans.gif">
          <a:extLst>
            <a:ext uri="{FF2B5EF4-FFF2-40B4-BE49-F238E27FC236}">
              <a16:creationId xmlns:a16="http://schemas.microsoft.com/office/drawing/2014/main" id="{E937E211-3C8F-412B-B6A1-C7246C75D1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07" name="Imagen 206" descr="http://www.icbf.gov.co/images/pobtrans.gif">
          <a:extLst>
            <a:ext uri="{FF2B5EF4-FFF2-40B4-BE49-F238E27FC236}">
              <a16:creationId xmlns:a16="http://schemas.microsoft.com/office/drawing/2014/main" id="{C41FBE28-05D7-4C4B-9730-A0D837A84C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08" name="Imagen 207" descr="http://www.icbf.gov.co/images/pobtrans.gif">
          <a:extLst>
            <a:ext uri="{FF2B5EF4-FFF2-40B4-BE49-F238E27FC236}">
              <a16:creationId xmlns:a16="http://schemas.microsoft.com/office/drawing/2014/main" id="{1CA71DB8-097F-4931-8419-2A7C58E4FB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09" name="Imagen 208" descr="http://www.icbf.gov.co/images/pobtrans.gif">
          <a:extLst>
            <a:ext uri="{FF2B5EF4-FFF2-40B4-BE49-F238E27FC236}">
              <a16:creationId xmlns:a16="http://schemas.microsoft.com/office/drawing/2014/main" id="{D78A8D5D-1FBF-4D41-9CF2-F316197E9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10" name="Imagen 209" descr="http://www.icbf.gov.co/images/pobtrans.gif">
          <a:extLst>
            <a:ext uri="{FF2B5EF4-FFF2-40B4-BE49-F238E27FC236}">
              <a16:creationId xmlns:a16="http://schemas.microsoft.com/office/drawing/2014/main" id="{4555F3E4-9DA5-4626-9260-0B4960676C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11" name="Imagen 210" descr="http://www.icbf.gov.co/images/pobtrans.gif">
          <a:extLst>
            <a:ext uri="{FF2B5EF4-FFF2-40B4-BE49-F238E27FC236}">
              <a16:creationId xmlns:a16="http://schemas.microsoft.com/office/drawing/2014/main" id="{F68296D2-EEF2-418B-A2E1-07E3C39A1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12" name="Imagen 211" descr="http://www.icbf.gov.co/images/pobtrans.gif">
          <a:extLst>
            <a:ext uri="{FF2B5EF4-FFF2-40B4-BE49-F238E27FC236}">
              <a16:creationId xmlns:a16="http://schemas.microsoft.com/office/drawing/2014/main" id="{C6F8D186-3A81-4098-90B5-889802A399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13" name="Imagen 212" descr="http://www.icbf.gov.co/images/pobtrans.gif">
          <a:extLst>
            <a:ext uri="{FF2B5EF4-FFF2-40B4-BE49-F238E27FC236}">
              <a16:creationId xmlns:a16="http://schemas.microsoft.com/office/drawing/2014/main" id="{5592151A-8203-43B2-996C-7498A841D5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14" name="Imagen 213" descr="http://www.icbf.gov.co/images/pobtrans.gif">
          <a:extLst>
            <a:ext uri="{FF2B5EF4-FFF2-40B4-BE49-F238E27FC236}">
              <a16:creationId xmlns:a16="http://schemas.microsoft.com/office/drawing/2014/main" id="{EA870023-0999-4CBB-9238-416D56FB00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15" name="Imagen 214" descr="http://www.icbf.gov.co/images/pobtrans.gif">
          <a:extLst>
            <a:ext uri="{FF2B5EF4-FFF2-40B4-BE49-F238E27FC236}">
              <a16:creationId xmlns:a16="http://schemas.microsoft.com/office/drawing/2014/main" id="{0DA61EB5-91CC-454D-86C6-ED1970EE81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16" name="Imagen 215" descr="http://www.icbf.gov.co/images/pobtrans.gif">
          <a:extLst>
            <a:ext uri="{FF2B5EF4-FFF2-40B4-BE49-F238E27FC236}">
              <a16:creationId xmlns:a16="http://schemas.microsoft.com/office/drawing/2014/main" id="{E0042A85-863D-47DC-8773-E2799A0834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17" name="Imagen 216" descr="http://www.icbf.gov.co/images/pobtrans.gif">
          <a:extLst>
            <a:ext uri="{FF2B5EF4-FFF2-40B4-BE49-F238E27FC236}">
              <a16:creationId xmlns:a16="http://schemas.microsoft.com/office/drawing/2014/main" id="{12DA6B05-242A-4C13-952A-C052F90B05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18" name="Imagen 217" descr="http://www.icbf.gov.co/images/pobtrans.gif">
          <a:extLst>
            <a:ext uri="{FF2B5EF4-FFF2-40B4-BE49-F238E27FC236}">
              <a16:creationId xmlns:a16="http://schemas.microsoft.com/office/drawing/2014/main" id="{AE4712AE-D69C-4260-93CD-638FD74A00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19" name="Imagen 218" descr="http://www.icbf.gov.co/images/pobtrans.gif">
          <a:extLst>
            <a:ext uri="{FF2B5EF4-FFF2-40B4-BE49-F238E27FC236}">
              <a16:creationId xmlns:a16="http://schemas.microsoft.com/office/drawing/2014/main" id="{7EA527F7-42EE-4C0A-9C05-25ED08F263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20" name="Imagen 219" descr="http://www.icbf.gov.co/images/pobtrans.gif">
          <a:extLst>
            <a:ext uri="{FF2B5EF4-FFF2-40B4-BE49-F238E27FC236}">
              <a16:creationId xmlns:a16="http://schemas.microsoft.com/office/drawing/2014/main" id="{DB1537CE-4F99-432D-97D8-C8EFC612D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21" name="Imagen 220" descr="http://www.icbf.gov.co/images/pobtrans.gif">
          <a:extLst>
            <a:ext uri="{FF2B5EF4-FFF2-40B4-BE49-F238E27FC236}">
              <a16:creationId xmlns:a16="http://schemas.microsoft.com/office/drawing/2014/main" id="{8459AF4C-8804-4E41-87B3-AB5B9B0C8D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22" name="Imagen 221" descr="http://www.icbf.gov.co/images/pobtrans.gif">
          <a:extLst>
            <a:ext uri="{FF2B5EF4-FFF2-40B4-BE49-F238E27FC236}">
              <a16:creationId xmlns:a16="http://schemas.microsoft.com/office/drawing/2014/main" id="{66F405A4-021B-4DF5-9041-87A1F79BB7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23" name="Imagen 222" descr="http://www.icbf.gov.co/images/pobtrans.gif">
          <a:extLst>
            <a:ext uri="{FF2B5EF4-FFF2-40B4-BE49-F238E27FC236}">
              <a16:creationId xmlns:a16="http://schemas.microsoft.com/office/drawing/2014/main" id="{DB22B505-E3ED-4A22-ADFC-EB8B3D0AC1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24" name="Imagen 223" descr="http://www.icbf.gov.co/images/pobtrans.gif">
          <a:extLst>
            <a:ext uri="{FF2B5EF4-FFF2-40B4-BE49-F238E27FC236}">
              <a16:creationId xmlns:a16="http://schemas.microsoft.com/office/drawing/2014/main" id="{68EE6692-5DBA-4155-AFD5-B8BD931EF5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25" name="Imagen 224" descr="http://www.icbf.gov.co/images/pobtrans.gif">
          <a:extLst>
            <a:ext uri="{FF2B5EF4-FFF2-40B4-BE49-F238E27FC236}">
              <a16:creationId xmlns:a16="http://schemas.microsoft.com/office/drawing/2014/main" id="{94589470-5A38-45CC-A6A4-5A7EED0BAE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26" name="Imagen 225" descr="http://www.icbf.gov.co/images/pobtrans.gif">
          <a:extLst>
            <a:ext uri="{FF2B5EF4-FFF2-40B4-BE49-F238E27FC236}">
              <a16:creationId xmlns:a16="http://schemas.microsoft.com/office/drawing/2014/main" id="{BEDDD8B5-19DA-4DED-AC59-401F5492F8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27" name="Imagen 226" descr="http://www.icbf.gov.co/images/pobtrans.gif">
          <a:extLst>
            <a:ext uri="{FF2B5EF4-FFF2-40B4-BE49-F238E27FC236}">
              <a16:creationId xmlns:a16="http://schemas.microsoft.com/office/drawing/2014/main" id="{EAA597CE-7AAD-4C29-AD47-8616E5EAD1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28" name="Imagen 227" descr="http://www.icbf.gov.co/images/pobtrans.gif">
          <a:extLst>
            <a:ext uri="{FF2B5EF4-FFF2-40B4-BE49-F238E27FC236}">
              <a16:creationId xmlns:a16="http://schemas.microsoft.com/office/drawing/2014/main" id="{452926CF-3387-495D-9863-1E2F89272C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29" name="Imagen 228" descr="http://www.icbf.gov.co/images/pobtrans.gif">
          <a:extLst>
            <a:ext uri="{FF2B5EF4-FFF2-40B4-BE49-F238E27FC236}">
              <a16:creationId xmlns:a16="http://schemas.microsoft.com/office/drawing/2014/main" id="{41F95395-4376-4ED9-A8CC-261F29D057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30" name="Imagen 229" descr="http://www.icbf.gov.co/images/pobtrans.gif">
          <a:extLst>
            <a:ext uri="{FF2B5EF4-FFF2-40B4-BE49-F238E27FC236}">
              <a16:creationId xmlns:a16="http://schemas.microsoft.com/office/drawing/2014/main" id="{9A39C92E-59F1-4BBD-8E49-6012FE6DAC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31" name="Imagen 230" descr="http://www.icbf.gov.co/images/pobtrans.gif">
          <a:extLst>
            <a:ext uri="{FF2B5EF4-FFF2-40B4-BE49-F238E27FC236}">
              <a16:creationId xmlns:a16="http://schemas.microsoft.com/office/drawing/2014/main" id="{07E3978B-6BC1-4151-9C8C-81DFEEEB0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32" name="Imagen 231" descr="http://www.icbf.gov.co/images/pobtrans.gif">
          <a:extLst>
            <a:ext uri="{FF2B5EF4-FFF2-40B4-BE49-F238E27FC236}">
              <a16:creationId xmlns:a16="http://schemas.microsoft.com/office/drawing/2014/main" id="{3773D1BF-3F4C-4379-B342-9A64F08EDF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33" name="Imagen 232" descr="http://www.icbf.gov.co/images/pobtrans.gif">
          <a:extLst>
            <a:ext uri="{FF2B5EF4-FFF2-40B4-BE49-F238E27FC236}">
              <a16:creationId xmlns:a16="http://schemas.microsoft.com/office/drawing/2014/main" id="{7E9DD7A8-968A-409E-A936-E5AC37492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34" name="Imagen 233" descr="http://www.icbf.gov.co/images/pobtrans.gif">
          <a:extLst>
            <a:ext uri="{FF2B5EF4-FFF2-40B4-BE49-F238E27FC236}">
              <a16:creationId xmlns:a16="http://schemas.microsoft.com/office/drawing/2014/main" id="{D8D99E63-5E19-4884-9053-3150CAA750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35" name="Imagen 234" descr="http://www.icbf.gov.co/images/pobtrans.gif">
          <a:extLst>
            <a:ext uri="{FF2B5EF4-FFF2-40B4-BE49-F238E27FC236}">
              <a16:creationId xmlns:a16="http://schemas.microsoft.com/office/drawing/2014/main" id="{F0C27C5C-BA4F-4E4B-A841-B6107520C5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36" name="Imagen 235" descr="http://www.icbf.gov.co/images/pobtrans.gif">
          <a:extLst>
            <a:ext uri="{FF2B5EF4-FFF2-40B4-BE49-F238E27FC236}">
              <a16:creationId xmlns:a16="http://schemas.microsoft.com/office/drawing/2014/main" id="{92B5D365-35D0-4C54-A997-63631FA834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37" name="Imagen 236" descr="http://www.icbf.gov.co/images/pobtrans.gif">
          <a:extLst>
            <a:ext uri="{FF2B5EF4-FFF2-40B4-BE49-F238E27FC236}">
              <a16:creationId xmlns:a16="http://schemas.microsoft.com/office/drawing/2014/main" id="{D643145D-D2BB-46FF-A3BE-300054546C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38" name="Imagen 237" descr="http://www.icbf.gov.co/images/pobtrans.gif">
          <a:extLst>
            <a:ext uri="{FF2B5EF4-FFF2-40B4-BE49-F238E27FC236}">
              <a16:creationId xmlns:a16="http://schemas.microsoft.com/office/drawing/2014/main" id="{45B07D99-047F-4591-82BA-DAF863274A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39" name="Imagen 238" descr="http://www.icbf.gov.co/images/pobtrans.gif">
          <a:extLst>
            <a:ext uri="{FF2B5EF4-FFF2-40B4-BE49-F238E27FC236}">
              <a16:creationId xmlns:a16="http://schemas.microsoft.com/office/drawing/2014/main" id="{DA5EFF1F-FA0C-455B-9C12-82458FB12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40" name="Imagen 239" descr="http://www.icbf.gov.co/images/pobtrans.gif">
          <a:extLst>
            <a:ext uri="{FF2B5EF4-FFF2-40B4-BE49-F238E27FC236}">
              <a16:creationId xmlns:a16="http://schemas.microsoft.com/office/drawing/2014/main" id="{544CE5C6-EBC6-435C-9B86-1AA5FA5E7E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41" name="Imagen 240" descr="http://www.icbf.gov.co/images/pobtrans.gif">
          <a:extLst>
            <a:ext uri="{FF2B5EF4-FFF2-40B4-BE49-F238E27FC236}">
              <a16:creationId xmlns:a16="http://schemas.microsoft.com/office/drawing/2014/main" id="{E844A3FF-2272-424F-B62A-464EADA766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42" name="Imagen 241" descr="http://www.icbf.gov.co/images/pobtrans.gif">
          <a:extLst>
            <a:ext uri="{FF2B5EF4-FFF2-40B4-BE49-F238E27FC236}">
              <a16:creationId xmlns:a16="http://schemas.microsoft.com/office/drawing/2014/main" id="{B10B8041-5AB8-4781-A51F-6A78B0B14A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43" name="Imagen 242" descr="http://www.icbf.gov.co/images/pobtrans.gif">
          <a:extLst>
            <a:ext uri="{FF2B5EF4-FFF2-40B4-BE49-F238E27FC236}">
              <a16:creationId xmlns:a16="http://schemas.microsoft.com/office/drawing/2014/main" id="{D9E3DDF0-3B35-4586-BFCD-71D6FFCF4B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44" name="Imagen 243" descr="http://www.icbf.gov.co/images/pobtrans.gif">
          <a:extLst>
            <a:ext uri="{FF2B5EF4-FFF2-40B4-BE49-F238E27FC236}">
              <a16:creationId xmlns:a16="http://schemas.microsoft.com/office/drawing/2014/main" id="{20C0681E-800D-416F-9BD8-8DF90E66CC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45" name="Imagen 244" descr="http://www.icbf.gov.co/images/pobtrans.gif">
          <a:extLst>
            <a:ext uri="{FF2B5EF4-FFF2-40B4-BE49-F238E27FC236}">
              <a16:creationId xmlns:a16="http://schemas.microsoft.com/office/drawing/2014/main" id="{A65E03DC-ACC8-4E93-B633-3371109BEB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46" name="Imagen 245" descr="http://www.icbf.gov.co/images/pobtrans.gif">
          <a:extLst>
            <a:ext uri="{FF2B5EF4-FFF2-40B4-BE49-F238E27FC236}">
              <a16:creationId xmlns:a16="http://schemas.microsoft.com/office/drawing/2014/main" id="{BEDE6DED-FC70-4376-BC16-E69C5BA94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47" name="Imagen 246" descr="http://www.icbf.gov.co/images/pobtrans.gif">
          <a:extLst>
            <a:ext uri="{FF2B5EF4-FFF2-40B4-BE49-F238E27FC236}">
              <a16:creationId xmlns:a16="http://schemas.microsoft.com/office/drawing/2014/main" id="{031500AD-0BEC-4200-A54B-8D5D1C783A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48" name="Imagen 247" descr="http://www.icbf.gov.co/images/pobtrans.gif">
          <a:extLst>
            <a:ext uri="{FF2B5EF4-FFF2-40B4-BE49-F238E27FC236}">
              <a16:creationId xmlns:a16="http://schemas.microsoft.com/office/drawing/2014/main" id="{5B400EE8-56C9-42C7-B89F-9B40098794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49" name="Imagen 248" descr="http://www.icbf.gov.co/images/pobtrans.gif">
          <a:extLst>
            <a:ext uri="{FF2B5EF4-FFF2-40B4-BE49-F238E27FC236}">
              <a16:creationId xmlns:a16="http://schemas.microsoft.com/office/drawing/2014/main" id="{4BC596E9-C8C1-4202-8D9F-11A2AE6E4A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50" name="Imagen 249" descr="http://www.icbf.gov.co/images/pobtrans.gif">
          <a:extLst>
            <a:ext uri="{FF2B5EF4-FFF2-40B4-BE49-F238E27FC236}">
              <a16:creationId xmlns:a16="http://schemas.microsoft.com/office/drawing/2014/main" id="{DC5028AD-3791-45EF-81DC-829BF65724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51" name="Imagen 250" descr="http://www.icbf.gov.co/images/pobtrans.gif">
          <a:extLst>
            <a:ext uri="{FF2B5EF4-FFF2-40B4-BE49-F238E27FC236}">
              <a16:creationId xmlns:a16="http://schemas.microsoft.com/office/drawing/2014/main" id="{85C19971-CB62-4FD4-876F-9B8F62DDD8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52" name="Imagen 251" descr="http://www.icbf.gov.co/images/pobtrans.gif">
          <a:extLst>
            <a:ext uri="{FF2B5EF4-FFF2-40B4-BE49-F238E27FC236}">
              <a16:creationId xmlns:a16="http://schemas.microsoft.com/office/drawing/2014/main" id="{D06C0406-DF47-42AB-84A2-8978165C68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53" name="Imagen 252" descr="http://www.icbf.gov.co/images/pobtrans.gif">
          <a:extLst>
            <a:ext uri="{FF2B5EF4-FFF2-40B4-BE49-F238E27FC236}">
              <a16:creationId xmlns:a16="http://schemas.microsoft.com/office/drawing/2014/main" id="{F31B4BF4-4FEB-4AA1-8578-6ED6CCF13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54" name="Imagen 253" descr="http://www.icbf.gov.co/images/pobtrans.gif">
          <a:extLst>
            <a:ext uri="{FF2B5EF4-FFF2-40B4-BE49-F238E27FC236}">
              <a16:creationId xmlns:a16="http://schemas.microsoft.com/office/drawing/2014/main" id="{02A848D8-9625-4964-8229-24970FBED2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55" name="Imagen 254" descr="http://www.icbf.gov.co/images/pobtrans.gif">
          <a:extLst>
            <a:ext uri="{FF2B5EF4-FFF2-40B4-BE49-F238E27FC236}">
              <a16:creationId xmlns:a16="http://schemas.microsoft.com/office/drawing/2014/main" id="{9765D582-E4F8-4D72-A04D-57167ED879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56" name="Imagen 255" descr="http://www.icbf.gov.co/images/pobtrans.gif">
          <a:extLst>
            <a:ext uri="{FF2B5EF4-FFF2-40B4-BE49-F238E27FC236}">
              <a16:creationId xmlns:a16="http://schemas.microsoft.com/office/drawing/2014/main" id="{5753D9E3-B7D3-4DA8-BEAE-1A7D659EEC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57" name="Imagen 256" descr="http://www.icbf.gov.co/images/pobtrans.gif">
          <a:extLst>
            <a:ext uri="{FF2B5EF4-FFF2-40B4-BE49-F238E27FC236}">
              <a16:creationId xmlns:a16="http://schemas.microsoft.com/office/drawing/2014/main" id="{AE28D40D-F4F2-46B5-A7CB-60C238584E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58" name="Imagen 257" descr="http://www.icbf.gov.co/images/pobtrans.gif">
          <a:extLst>
            <a:ext uri="{FF2B5EF4-FFF2-40B4-BE49-F238E27FC236}">
              <a16:creationId xmlns:a16="http://schemas.microsoft.com/office/drawing/2014/main" id="{566BE208-6A14-47A6-BCB5-06F8AA1C29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59" name="Imagen 258" descr="http://www.icbf.gov.co/images/pobtrans.gif">
          <a:extLst>
            <a:ext uri="{FF2B5EF4-FFF2-40B4-BE49-F238E27FC236}">
              <a16:creationId xmlns:a16="http://schemas.microsoft.com/office/drawing/2014/main" id="{C3FD0E68-6541-4C41-AF4B-B0218EAD47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60" name="Imagen 259" descr="http://www.icbf.gov.co/images/pobtrans.gif">
          <a:extLst>
            <a:ext uri="{FF2B5EF4-FFF2-40B4-BE49-F238E27FC236}">
              <a16:creationId xmlns:a16="http://schemas.microsoft.com/office/drawing/2014/main" id="{02E7E848-8D4D-4771-A67B-02197774AA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61" name="Imagen 260" descr="http://www.icbf.gov.co/images/pobtrans.gif">
          <a:extLst>
            <a:ext uri="{FF2B5EF4-FFF2-40B4-BE49-F238E27FC236}">
              <a16:creationId xmlns:a16="http://schemas.microsoft.com/office/drawing/2014/main" id="{6D96FA2D-7336-4A73-BBA5-BD06B4ACF4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62" name="Imagen 261" descr="http://www.icbf.gov.co/images/pobtrans.gif">
          <a:extLst>
            <a:ext uri="{FF2B5EF4-FFF2-40B4-BE49-F238E27FC236}">
              <a16:creationId xmlns:a16="http://schemas.microsoft.com/office/drawing/2014/main" id="{C12CF802-4148-42AD-9992-71ADEC022C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63" name="Imagen 262" descr="http://www.icbf.gov.co/images/pobtrans.gif">
          <a:extLst>
            <a:ext uri="{FF2B5EF4-FFF2-40B4-BE49-F238E27FC236}">
              <a16:creationId xmlns:a16="http://schemas.microsoft.com/office/drawing/2014/main" id="{87B9BCD6-C1C8-4E50-91FE-F965940F2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64" name="Imagen 263" descr="http://www.icbf.gov.co/images/pobtrans.gif">
          <a:extLst>
            <a:ext uri="{FF2B5EF4-FFF2-40B4-BE49-F238E27FC236}">
              <a16:creationId xmlns:a16="http://schemas.microsoft.com/office/drawing/2014/main" id="{41767B2A-1A14-4731-B03A-4CA8A8B180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65" name="Imagen 264" descr="http://www.icbf.gov.co/images/pobtrans.gif">
          <a:extLst>
            <a:ext uri="{FF2B5EF4-FFF2-40B4-BE49-F238E27FC236}">
              <a16:creationId xmlns:a16="http://schemas.microsoft.com/office/drawing/2014/main" id="{C204B256-B5CE-4D95-B845-B0AB0FBAE9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66" name="Imagen 265" descr="http://www.icbf.gov.co/images/pobtrans.gif">
          <a:extLst>
            <a:ext uri="{FF2B5EF4-FFF2-40B4-BE49-F238E27FC236}">
              <a16:creationId xmlns:a16="http://schemas.microsoft.com/office/drawing/2014/main" id="{5B52B1A7-BB69-41A2-B4D0-85B4AE2C5C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67" name="Imagen 266" descr="http://www.icbf.gov.co/images/pobtrans.gif">
          <a:extLst>
            <a:ext uri="{FF2B5EF4-FFF2-40B4-BE49-F238E27FC236}">
              <a16:creationId xmlns:a16="http://schemas.microsoft.com/office/drawing/2014/main" id="{4E408E23-4024-4E7E-BA4D-8FCEF13FF7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68" name="Imagen 267" descr="http://www.icbf.gov.co/images/pobtrans.gif">
          <a:extLst>
            <a:ext uri="{FF2B5EF4-FFF2-40B4-BE49-F238E27FC236}">
              <a16:creationId xmlns:a16="http://schemas.microsoft.com/office/drawing/2014/main" id="{3144D64D-9F08-4A89-8A47-F1C5929391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69" name="Imagen 268" descr="http://www.icbf.gov.co/images/pobtrans.gif">
          <a:extLst>
            <a:ext uri="{FF2B5EF4-FFF2-40B4-BE49-F238E27FC236}">
              <a16:creationId xmlns:a16="http://schemas.microsoft.com/office/drawing/2014/main" id="{FE144E5E-9BD4-46D9-A08D-048E29908E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70" name="Imagen 269" descr="http://www.icbf.gov.co/images/pobtrans.gif">
          <a:extLst>
            <a:ext uri="{FF2B5EF4-FFF2-40B4-BE49-F238E27FC236}">
              <a16:creationId xmlns:a16="http://schemas.microsoft.com/office/drawing/2014/main" id="{058BE8E3-5E2F-4AFF-986A-4E206FC04B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71" name="Imagen 270" descr="http://www.icbf.gov.co/images/pobtrans.gif">
          <a:extLst>
            <a:ext uri="{FF2B5EF4-FFF2-40B4-BE49-F238E27FC236}">
              <a16:creationId xmlns:a16="http://schemas.microsoft.com/office/drawing/2014/main" id="{E7AAC5AD-7D0C-41AE-B9B5-11AC3DB562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72" name="Imagen 271" descr="http://www.icbf.gov.co/images/pobtrans.gif">
          <a:extLst>
            <a:ext uri="{FF2B5EF4-FFF2-40B4-BE49-F238E27FC236}">
              <a16:creationId xmlns:a16="http://schemas.microsoft.com/office/drawing/2014/main" id="{CDCC2F9E-F54A-49A4-856F-D8EA2CDC1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73" name="Imagen 272" descr="http://www.icbf.gov.co/images/pobtrans.gif">
          <a:extLst>
            <a:ext uri="{FF2B5EF4-FFF2-40B4-BE49-F238E27FC236}">
              <a16:creationId xmlns:a16="http://schemas.microsoft.com/office/drawing/2014/main" id="{5A815188-7C6B-4962-A625-1C9AE5D83A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74" name="Imagen 273" descr="http://www.icbf.gov.co/images/pobtrans.gif">
          <a:extLst>
            <a:ext uri="{FF2B5EF4-FFF2-40B4-BE49-F238E27FC236}">
              <a16:creationId xmlns:a16="http://schemas.microsoft.com/office/drawing/2014/main" id="{769C145E-506F-49AB-A6EB-0F979084CD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75" name="Imagen 274" descr="http://www.icbf.gov.co/images/pobtrans.gif">
          <a:extLst>
            <a:ext uri="{FF2B5EF4-FFF2-40B4-BE49-F238E27FC236}">
              <a16:creationId xmlns:a16="http://schemas.microsoft.com/office/drawing/2014/main" id="{EA4FD48F-4739-4718-8793-6395A267E7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76" name="Imagen 275" descr="http://www.icbf.gov.co/images/pobtrans.gif">
          <a:extLst>
            <a:ext uri="{FF2B5EF4-FFF2-40B4-BE49-F238E27FC236}">
              <a16:creationId xmlns:a16="http://schemas.microsoft.com/office/drawing/2014/main" id="{B8641D2F-3690-4F51-A2EC-011A443665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77" name="Imagen 276" descr="http://www.icbf.gov.co/images/pobtrans.gif">
          <a:extLst>
            <a:ext uri="{FF2B5EF4-FFF2-40B4-BE49-F238E27FC236}">
              <a16:creationId xmlns:a16="http://schemas.microsoft.com/office/drawing/2014/main" id="{22BFCE81-70D1-4C9B-B8F2-D2A3132C2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78" name="Imagen 277" descr="http://www.icbf.gov.co/images/pobtrans.gif">
          <a:extLst>
            <a:ext uri="{FF2B5EF4-FFF2-40B4-BE49-F238E27FC236}">
              <a16:creationId xmlns:a16="http://schemas.microsoft.com/office/drawing/2014/main" id="{1CC11B91-E76F-4272-B693-4910CAE981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79" name="Imagen 278" descr="http://www.icbf.gov.co/images/pobtrans.gif">
          <a:extLst>
            <a:ext uri="{FF2B5EF4-FFF2-40B4-BE49-F238E27FC236}">
              <a16:creationId xmlns:a16="http://schemas.microsoft.com/office/drawing/2014/main" id="{184DA517-2982-4298-92CD-BDCC39E464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80" name="Imagen 279" descr="http://www.icbf.gov.co/images/pobtrans.gif">
          <a:extLst>
            <a:ext uri="{FF2B5EF4-FFF2-40B4-BE49-F238E27FC236}">
              <a16:creationId xmlns:a16="http://schemas.microsoft.com/office/drawing/2014/main" id="{6776347A-FDB1-4EEE-A0A3-F4EFD44EB8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81" name="Imagen 280" descr="http://www.icbf.gov.co/images/pobtrans.gif">
          <a:extLst>
            <a:ext uri="{FF2B5EF4-FFF2-40B4-BE49-F238E27FC236}">
              <a16:creationId xmlns:a16="http://schemas.microsoft.com/office/drawing/2014/main" id="{B2F1A3A5-2ABA-462A-B79D-113053FE71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82" name="Imagen 281" descr="http://www.icbf.gov.co/images/pobtrans.gif">
          <a:extLst>
            <a:ext uri="{FF2B5EF4-FFF2-40B4-BE49-F238E27FC236}">
              <a16:creationId xmlns:a16="http://schemas.microsoft.com/office/drawing/2014/main" id="{335FBC77-3B09-43A2-B0B1-0C94348C02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63</xdr:row>
      <xdr:rowOff>0</xdr:rowOff>
    </xdr:from>
    <xdr:ext cx="9525" cy="114300"/>
    <xdr:pic>
      <xdr:nvPicPr>
        <xdr:cNvPr id="283" name="Imagen 282" descr="http://www.icbf.gov.co/images/pobtrans.gif">
          <a:extLst>
            <a:ext uri="{FF2B5EF4-FFF2-40B4-BE49-F238E27FC236}">
              <a16:creationId xmlns:a16="http://schemas.microsoft.com/office/drawing/2014/main" id="{7A0E76C5-9018-4FFE-8E46-552C9D74C3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84" name="Imagen 283" descr="http://www.icbf.gov.co/images/pobtrans.gif">
          <a:extLst>
            <a:ext uri="{FF2B5EF4-FFF2-40B4-BE49-F238E27FC236}">
              <a16:creationId xmlns:a16="http://schemas.microsoft.com/office/drawing/2014/main" id="{AFBE605F-95D9-4C63-A514-909D0FBA2B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85" name="Imagen 284" descr="http://www.icbf.gov.co/images/pobtrans.gif">
          <a:extLst>
            <a:ext uri="{FF2B5EF4-FFF2-40B4-BE49-F238E27FC236}">
              <a16:creationId xmlns:a16="http://schemas.microsoft.com/office/drawing/2014/main" id="{DDF6AB7E-8080-4426-988A-36EDB2E04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86" name="Imagen 285" descr="http://www.icbf.gov.co/images/pobtrans.gif">
          <a:extLst>
            <a:ext uri="{FF2B5EF4-FFF2-40B4-BE49-F238E27FC236}">
              <a16:creationId xmlns:a16="http://schemas.microsoft.com/office/drawing/2014/main" id="{94E82B3A-C027-4A5B-A860-6D54E7EEDD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87" name="Imagen 286" descr="http://www.icbf.gov.co/images/pobtrans.gif">
          <a:extLst>
            <a:ext uri="{FF2B5EF4-FFF2-40B4-BE49-F238E27FC236}">
              <a16:creationId xmlns:a16="http://schemas.microsoft.com/office/drawing/2014/main" id="{E8A1A450-CA75-464A-B840-415A7C1746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88" name="Imagen 287" descr="http://www.icbf.gov.co/images/pobtrans.gif">
          <a:extLst>
            <a:ext uri="{FF2B5EF4-FFF2-40B4-BE49-F238E27FC236}">
              <a16:creationId xmlns:a16="http://schemas.microsoft.com/office/drawing/2014/main" id="{E3D9966A-8B69-4FBE-AEA1-F8741228F2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89" name="Imagen 288" descr="http://www.icbf.gov.co/images/pobtrans.gif">
          <a:extLst>
            <a:ext uri="{FF2B5EF4-FFF2-40B4-BE49-F238E27FC236}">
              <a16:creationId xmlns:a16="http://schemas.microsoft.com/office/drawing/2014/main" id="{13743C76-F2E1-4506-89A1-7B49D23B6C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90" name="Imagen 289" descr="http://www.icbf.gov.co/images/pobtrans.gif">
          <a:extLst>
            <a:ext uri="{FF2B5EF4-FFF2-40B4-BE49-F238E27FC236}">
              <a16:creationId xmlns:a16="http://schemas.microsoft.com/office/drawing/2014/main" id="{688EB603-9DA7-4783-AA50-906BCE9036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91" name="Imagen 290" descr="http://www.icbf.gov.co/images/pobtrans.gif">
          <a:extLst>
            <a:ext uri="{FF2B5EF4-FFF2-40B4-BE49-F238E27FC236}">
              <a16:creationId xmlns:a16="http://schemas.microsoft.com/office/drawing/2014/main" id="{063BDCAE-1352-4552-AF05-FB80CC2D27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92" name="Imagen 291" descr="http://www.icbf.gov.co/images/pobtrans.gif">
          <a:extLst>
            <a:ext uri="{FF2B5EF4-FFF2-40B4-BE49-F238E27FC236}">
              <a16:creationId xmlns:a16="http://schemas.microsoft.com/office/drawing/2014/main" id="{1AC9D45F-CFBF-4A44-BDF6-7566DC183B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93" name="Imagen 292" descr="http://www.icbf.gov.co/images/pobtrans.gif">
          <a:extLst>
            <a:ext uri="{FF2B5EF4-FFF2-40B4-BE49-F238E27FC236}">
              <a16:creationId xmlns:a16="http://schemas.microsoft.com/office/drawing/2014/main" id="{C8A40BC3-F6DE-4AAA-A32B-2095D32103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94" name="Imagen 293" descr="http://www.icbf.gov.co/images/pobtrans.gif">
          <a:extLst>
            <a:ext uri="{FF2B5EF4-FFF2-40B4-BE49-F238E27FC236}">
              <a16:creationId xmlns:a16="http://schemas.microsoft.com/office/drawing/2014/main" id="{68BBB0D1-AB15-4861-9121-7587575D73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95" name="Imagen 294" descr="http://www.icbf.gov.co/images/pobtrans.gif">
          <a:extLst>
            <a:ext uri="{FF2B5EF4-FFF2-40B4-BE49-F238E27FC236}">
              <a16:creationId xmlns:a16="http://schemas.microsoft.com/office/drawing/2014/main" id="{E89CDBB5-7235-4C5C-AB7E-9B603A3820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96" name="Imagen 295" descr="http://www.icbf.gov.co/images/pobtrans.gif">
          <a:extLst>
            <a:ext uri="{FF2B5EF4-FFF2-40B4-BE49-F238E27FC236}">
              <a16:creationId xmlns:a16="http://schemas.microsoft.com/office/drawing/2014/main" id="{835A30A5-A4CB-4858-9648-2DE97D862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97" name="Imagen 296" descr="http://www.icbf.gov.co/images/pobtrans.gif">
          <a:extLst>
            <a:ext uri="{FF2B5EF4-FFF2-40B4-BE49-F238E27FC236}">
              <a16:creationId xmlns:a16="http://schemas.microsoft.com/office/drawing/2014/main" id="{65E21B23-0EDE-4B04-8337-CBE147B441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98" name="Imagen 297" descr="http://www.icbf.gov.co/images/pobtrans.gif">
          <a:extLst>
            <a:ext uri="{FF2B5EF4-FFF2-40B4-BE49-F238E27FC236}">
              <a16:creationId xmlns:a16="http://schemas.microsoft.com/office/drawing/2014/main" id="{0666D352-9E58-4413-AF6D-2D6C0FD239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299" name="Imagen 298" descr="http://www.icbf.gov.co/images/pobtrans.gif">
          <a:extLst>
            <a:ext uri="{FF2B5EF4-FFF2-40B4-BE49-F238E27FC236}">
              <a16:creationId xmlns:a16="http://schemas.microsoft.com/office/drawing/2014/main" id="{29A3B282-6A7A-40D1-B6B9-EC0FC4F171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00" name="Imagen 299" descr="http://www.icbf.gov.co/images/pobtrans.gif">
          <a:extLst>
            <a:ext uri="{FF2B5EF4-FFF2-40B4-BE49-F238E27FC236}">
              <a16:creationId xmlns:a16="http://schemas.microsoft.com/office/drawing/2014/main" id="{CA2F4EB0-2DBF-4011-806E-4191BB1154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01" name="Imagen 300" descr="http://www.icbf.gov.co/images/pobtrans.gif">
          <a:extLst>
            <a:ext uri="{FF2B5EF4-FFF2-40B4-BE49-F238E27FC236}">
              <a16:creationId xmlns:a16="http://schemas.microsoft.com/office/drawing/2014/main" id="{F9ED62CA-A396-41C9-9BC3-0D8CE3072E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02" name="Imagen 301" descr="http://www.icbf.gov.co/images/pobtrans.gif">
          <a:extLst>
            <a:ext uri="{FF2B5EF4-FFF2-40B4-BE49-F238E27FC236}">
              <a16:creationId xmlns:a16="http://schemas.microsoft.com/office/drawing/2014/main" id="{CAF469BB-B5EA-4A89-88EF-62D04AB786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03" name="Imagen 302" descr="http://www.icbf.gov.co/images/pobtrans.gif">
          <a:extLst>
            <a:ext uri="{FF2B5EF4-FFF2-40B4-BE49-F238E27FC236}">
              <a16:creationId xmlns:a16="http://schemas.microsoft.com/office/drawing/2014/main" id="{84EFBB3A-CEA1-4F28-82B0-A4A12F302A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04" name="Imagen 303" descr="http://www.icbf.gov.co/images/pobtrans.gif">
          <a:extLst>
            <a:ext uri="{FF2B5EF4-FFF2-40B4-BE49-F238E27FC236}">
              <a16:creationId xmlns:a16="http://schemas.microsoft.com/office/drawing/2014/main" id="{B95E449F-8F08-4F54-9F9E-1CFD3EE6F3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05" name="Imagen 304" descr="http://www.icbf.gov.co/images/pobtrans.gif">
          <a:extLst>
            <a:ext uri="{FF2B5EF4-FFF2-40B4-BE49-F238E27FC236}">
              <a16:creationId xmlns:a16="http://schemas.microsoft.com/office/drawing/2014/main" id="{7DB1C301-ED16-4EE2-AA36-4187BE7A4B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06" name="Imagen 305" descr="http://www.icbf.gov.co/images/pobtrans.gif">
          <a:extLst>
            <a:ext uri="{FF2B5EF4-FFF2-40B4-BE49-F238E27FC236}">
              <a16:creationId xmlns:a16="http://schemas.microsoft.com/office/drawing/2014/main" id="{654D2567-D943-4D99-94C5-1ECB19758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07" name="Imagen 306" descr="http://www.icbf.gov.co/images/pobtrans.gif">
          <a:extLst>
            <a:ext uri="{FF2B5EF4-FFF2-40B4-BE49-F238E27FC236}">
              <a16:creationId xmlns:a16="http://schemas.microsoft.com/office/drawing/2014/main" id="{50E35626-2446-45FC-93B1-B531F9FA0B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08" name="Imagen 307" descr="http://www.icbf.gov.co/images/pobtrans.gif">
          <a:extLst>
            <a:ext uri="{FF2B5EF4-FFF2-40B4-BE49-F238E27FC236}">
              <a16:creationId xmlns:a16="http://schemas.microsoft.com/office/drawing/2014/main" id="{B6F8A008-CFAC-4E97-AE52-C2049675B2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09" name="Imagen 308" descr="http://www.icbf.gov.co/images/pobtrans.gif">
          <a:extLst>
            <a:ext uri="{FF2B5EF4-FFF2-40B4-BE49-F238E27FC236}">
              <a16:creationId xmlns:a16="http://schemas.microsoft.com/office/drawing/2014/main" id="{2022783C-716F-4433-8039-7E16B6410A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10" name="Imagen 309" descr="http://www.icbf.gov.co/images/pobtrans.gif">
          <a:extLst>
            <a:ext uri="{FF2B5EF4-FFF2-40B4-BE49-F238E27FC236}">
              <a16:creationId xmlns:a16="http://schemas.microsoft.com/office/drawing/2014/main" id="{90D0CD16-B5EF-46BF-8D69-430B197A2C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11" name="Imagen 310" descr="http://www.icbf.gov.co/images/pobtrans.gif">
          <a:extLst>
            <a:ext uri="{FF2B5EF4-FFF2-40B4-BE49-F238E27FC236}">
              <a16:creationId xmlns:a16="http://schemas.microsoft.com/office/drawing/2014/main" id="{EAEE29FE-3DDB-4A5E-B179-3EFE44D020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12" name="Imagen 311" descr="http://www.icbf.gov.co/images/pobtrans.gif">
          <a:extLst>
            <a:ext uri="{FF2B5EF4-FFF2-40B4-BE49-F238E27FC236}">
              <a16:creationId xmlns:a16="http://schemas.microsoft.com/office/drawing/2014/main" id="{6813C61C-5001-401E-B070-0922B5A36A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13" name="Imagen 312" descr="http://www.icbf.gov.co/images/pobtrans.gif">
          <a:extLst>
            <a:ext uri="{FF2B5EF4-FFF2-40B4-BE49-F238E27FC236}">
              <a16:creationId xmlns:a16="http://schemas.microsoft.com/office/drawing/2014/main" id="{C1A23BB2-6B77-4312-823D-55E0647360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14" name="Imagen 313" descr="http://www.icbf.gov.co/images/pobtrans.gif">
          <a:extLst>
            <a:ext uri="{FF2B5EF4-FFF2-40B4-BE49-F238E27FC236}">
              <a16:creationId xmlns:a16="http://schemas.microsoft.com/office/drawing/2014/main" id="{1268AFA6-0FEE-43B7-A058-5C5081E01D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15" name="Imagen 314" descr="http://www.icbf.gov.co/images/pobtrans.gif">
          <a:extLst>
            <a:ext uri="{FF2B5EF4-FFF2-40B4-BE49-F238E27FC236}">
              <a16:creationId xmlns:a16="http://schemas.microsoft.com/office/drawing/2014/main" id="{EA8E954A-FB9E-48E8-9195-42CEB9290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16" name="Imagen 315" descr="http://www.icbf.gov.co/images/pobtrans.gif">
          <a:extLst>
            <a:ext uri="{FF2B5EF4-FFF2-40B4-BE49-F238E27FC236}">
              <a16:creationId xmlns:a16="http://schemas.microsoft.com/office/drawing/2014/main" id="{164B5349-860D-43BA-BBAB-9860D46A10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17" name="Imagen 316" descr="http://www.icbf.gov.co/images/pobtrans.gif">
          <a:extLst>
            <a:ext uri="{FF2B5EF4-FFF2-40B4-BE49-F238E27FC236}">
              <a16:creationId xmlns:a16="http://schemas.microsoft.com/office/drawing/2014/main" id="{237398AB-F1C5-4679-BCD0-4F42242153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18" name="Imagen 317" descr="http://www.icbf.gov.co/images/pobtrans.gif">
          <a:extLst>
            <a:ext uri="{FF2B5EF4-FFF2-40B4-BE49-F238E27FC236}">
              <a16:creationId xmlns:a16="http://schemas.microsoft.com/office/drawing/2014/main" id="{38857BBC-535F-4572-BA83-762F66AD9B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63</xdr:row>
      <xdr:rowOff>0</xdr:rowOff>
    </xdr:from>
    <xdr:ext cx="9525" cy="114300"/>
    <xdr:pic>
      <xdr:nvPicPr>
        <xdr:cNvPr id="319" name="Imagen 318" descr="http://www.icbf.gov.co/images/pobtrans.gif">
          <a:extLst>
            <a:ext uri="{FF2B5EF4-FFF2-40B4-BE49-F238E27FC236}">
              <a16:creationId xmlns:a16="http://schemas.microsoft.com/office/drawing/2014/main" id="{91082BF1-B727-4367-9B9A-7B51466D57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45459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69</xdr:row>
      <xdr:rowOff>0</xdr:rowOff>
    </xdr:from>
    <xdr:to>
      <xdr:col>4</xdr:col>
      <xdr:colOff>9525</xdr:colOff>
      <xdr:row>69</xdr:row>
      <xdr:rowOff>114300</xdr:rowOff>
    </xdr:to>
    <xdr:pic>
      <xdr:nvPicPr>
        <xdr:cNvPr id="2" name="Imagen 305" descr="http://www.icbf.gov.co/images/pobtrans.gif">
          <a:extLst>
            <a:ext uri="{FF2B5EF4-FFF2-40B4-BE49-F238E27FC236}">
              <a16:creationId xmlns:a16="http://schemas.microsoft.com/office/drawing/2014/main" id="{6B88B2E1-8159-46AB-BF01-2071EF07A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 name="Imagen 306" descr="http://www.icbf.gov.co/images/pobtrans.gif">
          <a:extLst>
            <a:ext uri="{FF2B5EF4-FFF2-40B4-BE49-F238E27FC236}">
              <a16:creationId xmlns:a16="http://schemas.microsoft.com/office/drawing/2014/main" id="{49D04033-5DAF-4C71-B0DC-F76826C10A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 name="Imagen 307" descr="http://www.icbf.gov.co/images/pobtrans.gif">
          <a:extLst>
            <a:ext uri="{FF2B5EF4-FFF2-40B4-BE49-F238E27FC236}">
              <a16:creationId xmlns:a16="http://schemas.microsoft.com/office/drawing/2014/main" id="{5BD6F32F-CF33-4AD9-8CB0-4C1C257D0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 name="Imagen 697" descr="http://www.icbf.gov.co/images/pobtrans.gif">
          <a:extLst>
            <a:ext uri="{FF2B5EF4-FFF2-40B4-BE49-F238E27FC236}">
              <a16:creationId xmlns:a16="http://schemas.microsoft.com/office/drawing/2014/main" id="{74F494A2-3670-460A-A469-1AD95A4D20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 name="Imagen 785" descr="http://www.icbf.gov.co/images/pobtrans.gif">
          <a:extLst>
            <a:ext uri="{FF2B5EF4-FFF2-40B4-BE49-F238E27FC236}">
              <a16:creationId xmlns:a16="http://schemas.microsoft.com/office/drawing/2014/main" id="{0E31ABF4-822A-4FB3-82BA-D8D928BCC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 name="Imagen 790" descr="http://www.icbf.gov.co/images/pobtrans.gif">
          <a:extLst>
            <a:ext uri="{FF2B5EF4-FFF2-40B4-BE49-F238E27FC236}">
              <a16:creationId xmlns:a16="http://schemas.microsoft.com/office/drawing/2014/main" id="{963F5F06-DC6E-4D40-B3E9-BA159D367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 name="Imagen 1079" descr="http://www.icbf.gov.co/images/pobtrans.gif">
          <a:extLst>
            <a:ext uri="{FF2B5EF4-FFF2-40B4-BE49-F238E27FC236}">
              <a16:creationId xmlns:a16="http://schemas.microsoft.com/office/drawing/2014/main" id="{9F28C208-CEB4-49F0-B33D-C19D37A5A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 name="Imagen 1566" descr="http://www.icbf.gov.co/images/pobtrans.gif">
          <a:extLst>
            <a:ext uri="{FF2B5EF4-FFF2-40B4-BE49-F238E27FC236}">
              <a16:creationId xmlns:a16="http://schemas.microsoft.com/office/drawing/2014/main" id="{C6ACEB14-634E-461A-85F6-A5E11B8B72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 name="Imagen 1570" descr="http://www.icbf.gov.co/images/pobtrans.gif">
          <a:extLst>
            <a:ext uri="{FF2B5EF4-FFF2-40B4-BE49-F238E27FC236}">
              <a16:creationId xmlns:a16="http://schemas.microsoft.com/office/drawing/2014/main" id="{3AA291C1-DEF9-41BE-BEF6-CC2784E1F5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 name="Imagen 1687" descr="http://www.icbf.gov.co/images/pobtrans.gif">
          <a:extLst>
            <a:ext uri="{FF2B5EF4-FFF2-40B4-BE49-F238E27FC236}">
              <a16:creationId xmlns:a16="http://schemas.microsoft.com/office/drawing/2014/main" id="{29FCB785-3C61-4DB3-BE98-6AC812CD8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 name="Imagen 1914" descr="http://www.icbf.gov.co/images/pobtrans.gif">
          <a:extLst>
            <a:ext uri="{FF2B5EF4-FFF2-40B4-BE49-F238E27FC236}">
              <a16:creationId xmlns:a16="http://schemas.microsoft.com/office/drawing/2014/main" id="{4A0CBECB-DCEF-4B3C-8B51-25ACF56BB5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 name="Imagen 2186" descr="http://www.icbf.gov.co/images/pobtrans.gif">
          <a:extLst>
            <a:ext uri="{FF2B5EF4-FFF2-40B4-BE49-F238E27FC236}">
              <a16:creationId xmlns:a16="http://schemas.microsoft.com/office/drawing/2014/main" id="{BF871BBD-D363-4E4F-9110-4C31FE378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 name="Imagen 2221" descr="http://www.icbf.gov.co/images/pobtrans.gif">
          <a:extLst>
            <a:ext uri="{FF2B5EF4-FFF2-40B4-BE49-F238E27FC236}">
              <a16:creationId xmlns:a16="http://schemas.microsoft.com/office/drawing/2014/main" id="{6FA85DEA-B07B-4118-BED7-591B72C25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5" name="Imagen 2859" descr="http://www.icbf.gov.co/images/pobtrans.gif">
          <a:extLst>
            <a:ext uri="{FF2B5EF4-FFF2-40B4-BE49-F238E27FC236}">
              <a16:creationId xmlns:a16="http://schemas.microsoft.com/office/drawing/2014/main" id="{156A2194-4203-4F44-83C4-C2C472F77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6" name="Imagen 2870" descr="http://www.icbf.gov.co/images/pobtrans.gif">
          <a:extLst>
            <a:ext uri="{FF2B5EF4-FFF2-40B4-BE49-F238E27FC236}">
              <a16:creationId xmlns:a16="http://schemas.microsoft.com/office/drawing/2014/main" id="{213BC326-964E-4B10-9ED3-4AAC767AE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7" name="Imagen 2951" descr="http://www.icbf.gov.co/images/pobtrans.gif">
          <a:extLst>
            <a:ext uri="{FF2B5EF4-FFF2-40B4-BE49-F238E27FC236}">
              <a16:creationId xmlns:a16="http://schemas.microsoft.com/office/drawing/2014/main" id="{122CD021-24B3-407A-9C6E-C4732EC1B6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8" name="Imagen 2954" descr="http://www.icbf.gov.co/images/pobtrans.gif">
          <a:extLst>
            <a:ext uri="{FF2B5EF4-FFF2-40B4-BE49-F238E27FC236}">
              <a16:creationId xmlns:a16="http://schemas.microsoft.com/office/drawing/2014/main" id="{2C0F2314-EF00-43D6-A8C3-D605DF3AA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9" name="Imagen 3123" descr="http://www.icbf.gov.co/images/pobtrans.gif">
          <a:extLst>
            <a:ext uri="{FF2B5EF4-FFF2-40B4-BE49-F238E27FC236}">
              <a16:creationId xmlns:a16="http://schemas.microsoft.com/office/drawing/2014/main" id="{AF39E4A1-B992-4794-B6D8-773A96CCC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0" name="Imagen 3206" descr="http://www.icbf.gov.co/images/pobtrans.gif">
          <a:extLst>
            <a:ext uri="{FF2B5EF4-FFF2-40B4-BE49-F238E27FC236}">
              <a16:creationId xmlns:a16="http://schemas.microsoft.com/office/drawing/2014/main" id="{541F5095-ED39-4484-9C66-C433D28C18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1" name="Imagen 3810" descr="http://www.icbf.gov.co/images/pobtrans.gif">
          <a:extLst>
            <a:ext uri="{FF2B5EF4-FFF2-40B4-BE49-F238E27FC236}">
              <a16:creationId xmlns:a16="http://schemas.microsoft.com/office/drawing/2014/main" id="{909B1EA0-D42B-4B00-B622-229DD6250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2" name="Imagen 3821" descr="http://www.icbf.gov.co/images/pobtrans.gif">
          <a:extLst>
            <a:ext uri="{FF2B5EF4-FFF2-40B4-BE49-F238E27FC236}">
              <a16:creationId xmlns:a16="http://schemas.microsoft.com/office/drawing/2014/main" id="{845BBC36-685A-4AD3-8B15-3D26559B1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3" name="Imagen 3899" descr="http://www.icbf.gov.co/images/pobtrans.gif">
          <a:extLst>
            <a:ext uri="{FF2B5EF4-FFF2-40B4-BE49-F238E27FC236}">
              <a16:creationId xmlns:a16="http://schemas.microsoft.com/office/drawing/2014/main" id="{BE61CA1F-2049-481C-BAF4-3C8262A917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4" name="Imagen 3909" descr="http://www.icbf.gov.co/images/pobtrans.gif">
          <a:extLst>
            <a:ext uri="{FF2B5EF4-FFF2-40B4-BE49-F238E27FC236}">
              <a16:creationId xmlns:a16="http://schemas.microsoft.com/office/drawing/2014/main" id="{47BEB625-C248-4756-BDF6-08588C6710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5" name="Imagen 4244" descr="http://www.icbf.gov.co/images/pobtrans.gif">
          <a:extLst>
            <a:ext uri="{FF2B5EF4-FFF2-40B4-BE49-F238E27FC236}">
              <a16:creationId xmlns:a16="http://schemas.microsoft.com/office/drawing/2014/main" id="{65709594-2D60-414D-8A35-8ECADF660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6" name="Imagen 4461" descr="http://www.icbf.gov.co/images/pobtrans.gif">
          <a:extLst>
            <a:ext uri="{FF2B5EF4-FFF2-40B4-BE49-F238E27FC236}">
              <a16:creationId xmlns:a16="http://schemas.microsoft.com/office/drawing/2014/main" id="{4836C693-F91E-45EE-8A4C-34CD4EB0A8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7" name="Imagen 4811" descr="http://www.icbf.gov.co/images/pobtrans.gif">
          <a:extLst>
            <a:ext uri="{FF2B5EF4-FFF2-40B4-BE49-F238E27FC236}">
              <a16:creationId xmlns:a16="http://schemas.microsoft.com/office/drawing/2014/main" id="{8B993CA8-0A6E-4F9D-9943-65CFE2E75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8" name="Imagen 4820" descr="http://www.icbf.gov.co/images/pobtrans.gif">
          <a:extLst>
            <a:ext uri="{FF2B5EF4-FFF2-40B4-BE49-F238E27FC236}">
              <a16:creationId xmlns:a16="http://schemas.microsoft.com/office/drawing/2014/main" id="{215F0EFF-A093-410B-B2E1-46336E012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9" name="Imagen 5584" descr="http://www.icbf.gov.co/images/pobtrans.gif">
          <a:extLst>
            <a:ext uri="{FF2B5EF4-FFF2-40B4-BE49-F238E27FC236}">
              <a16:creationId xmlns:a16="http://schemas.microsoft.com/office/drawing/2014/main" id="{74C4905A-489D-4AE5-A68D-B9C0D9DDB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0" name="Imagen 5931" descr="http://www.icbf.gov.co/images/pobtrans.gif">
          <a:extLst>
            <a:ext uri="{FF2B5EF4-FFF2-40B4-BE49-F238E27FC236}">
              <a16:creationId xmlns:a16="http://schemas.microsoft.com/office/drawing/2014/main" id="{0448D7CE-A8E3-46DC-9D5B-51608275B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1" name="Imagen 6103" descr="http://www.icbf.gov.co/images/pobtrans.gif">
          <a:extLst>
            <a:ext uri="{FF2B5EF4-FFF2-40B4-BE49-F238E27FC236}">
              <a16:creationId xmlns:a16="http://schemas.microsoft.com/office/drawing/2014/main" id="{475E5EC4-FD22-4A46-B164-2E72C0EC8D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2" name="Imagen 6107" descr="http://www.icbf.gov.co/images/pobtrans.gif">
          <a:extLst>
            <a:ext uri="{FF2B5EF4-FFF2-40B4-BE49-F238E27FC236}">
              <a16:creationId xmlns:a16="http://schemas.microsoft.com/office/drawing/2014/main" id="{2EAD1C08-88F0-4A5A-A9F8-DA2CFA5EA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3" name="Imagen 6731" descr="http://www.icbf.gov.co/images/pobtrans.gif">
          <a:extLst>
            <a:ext uri="{FF2B5EF4-FFF2-40B4-BE49-F238E27FC236}">
              <a16:creationId xmlns:a16="http://schemas.microsoft.com/office/drawing/2014/main" id="{7E218753-BE23-4CD1-8D8C-4D5C9F0D5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4" name="Imagen 6951" descr="http://www.icbf.gov.co/images/pobtrans.gif">
          <a:extLst>
            <a:ext uri="{FF2B5EF4-FFF2-40B4-BE49-F238E27FC236}">
              <a16:creationId xmlns:a16="http://schemas.microsoft.com/office/drawing/2014/main" id="{93DBABD7-B98F-49AF-A7B5-E04DD8ED2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5" name="Imagen 7032" descr="http://www.icbf.gov.co/images/pobtrans.gif">
          <a:extLst>
            <a:ext uri="{FF2B5EF4-FFF2-40B4-BE49-F238E27FC236}">
              <a16:creationId xmlns:a16="http://schemas.microsoft.com/office/drawing/2014/main" id="{06B42E8D-AE0F-4ACD-8F0D-404C3FAD9E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6" name="Imagen 7042" descr="http://www.icbf.gov.co/images/pobtrans.gif">
          <a:extLst>
            <a:ext uri="{FF2B5EF4-FFF2-40B4-BE49-F238E27FC236}">
              <a16:creationId xmlns:a16="http://schemas.microsoft.com/office/drawing/2014/main" id="{8FE0810B-6B9C-4ABD-987B-CF79EBAAF3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7" name="Imagen 7053" descr="http://www.icbf.gov.co/images/pobtrans.gif">
          <a:extLst>
            <a:ext uri="{FF2B5EF4-FFF2-40B4-BE49-F238E27FC236}">
              <a16:creationId xmlns:a16="http://schemas.microsoft.com/office/drawing/2014/main" id="{CFFAB9D0-C93C-4CEF-A3E5-AF44AA86D9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8" name="Imagen 7120" descr="http://www.icbf.gov.co/images/pobtrans.gif">
          <a:extLst>
            <a:ext uri="{FF2B5EF4-FFF2-40B4-BE49-F238E27FC236}">
              <a16:creationId xmlns:a16="http://schemas.microsoft.com/office/drawing/2014/main" id="{4EC06B65-DACC-4774-B629-A9A31EB4E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9" name="Imagen 7187" descr="http://www.icbf.gov.co/images/pobtrans.gif">
          <a:extLst>
            <a:ext uri="{FF2B5EF4-FFF2-40B4-BE49-F238E27FC236}">
              <a16:creationId xmlns:a16="http://schemas.microsoft.com/office/drawing/2014/main" id="{BCBC13AE-5CDE-4374-8C8D-4CDD79591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0" name="Imagen 7417" descr="http://www.icbf.gov.co/images/pobtrans.gif">
          <a:extLst>
            <a:ext uri="{FF2B5EF4-FFF2-40B4-BE49-F238E27FC236}">
              <a16:creationId xmlns:a16="http://schemas.microsoft.com/office/drawing/2014/main" id="{7B4C63CD-4F3E-480E-BFFD-FECFBFB122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1" name="Imagen 7504" descr="http://www.icbf.gov.co/images/pobtrans.gif">
          <a:extLst>
            <a:ext uri="{FF2B5EF4-FFF2-40B4-BE49-F238E27FC236}">
              <a16:creationId xmlns:a16="http://schemas.microsoft.com/office/drawing/2014/main" id="{E12069F8-A848-4C88-9693-B1FFE51B7C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2" name="Imagen 7597" descr="http://www.icbf.gov.co/images/pobtrans.gif">
          <a:extLst>
            <a:ext uri="{FF2B5EF4-FFF2-40B4-BE49-F238E27FC236}">
              <a16:creationId xmlns:a16="http://schemas.microsoft.com/office/drawing/2014/main" id="{2CCD9620-A833-430F-BD76-791231991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3" name="Imagen 7659" descr="http://www.icbf.gov.co/images/pobtrans.gif">
          <a:extLst>
            <a:ext uri="{FF2B5EF4-FFF2-40B4-BE49-F238E27FC236}">
              <a16:creationId xmlns:a16="http://schemas.microsoft.com/office/drawing/2014/main" id="{C17951CA-918B-4B91-9C27-A1C6FFEF3B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4" name="Imagen 7767" descr="http://www.icbf.gov.co/images/pobtrans.gif">
          <a:extLst>
            <a:ext uri="{FF2B5EF4-FFF2-40B4-BE49-F238E27FC236}">
              <a16:creationId xmlns:a16="http://schemas.microsoft.com/office/drawing/2014/main" id="{4F78BD7A-F4BA-4125-8B88-48E2F4C435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5" name="Imagen 7853" descr="http://www.icbf.gov.co/images/pobtrans.gif">
          <a:extLst>
            <a:ext uri="{FF2B5EF4-FFF2-40B4-BE49-F238E27FC236}">
              <a16:creationId xmlns:a16="http://schemas.microsoft.com/office/drawing/2014/main" id="{0569F948-1AD9-4603-ACB7-26A90849C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6" name="Imagen 7936" descr="http://www.icbf.gov.co/images/pobtrans.gif">
          <a:extLst>
            <a:ext uri="{FF2B5EF4-FFF2-40B4-BE49-F238E27FC236}">
              <a16:creationId xmlns:a16="http://schemas.microsoft.com/office/drawing/2014/main" id="{087D9F8A-0C35-4C7A-9236-B69420ACC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7" name="Imagen 8612" descr="http://www.icbf.gov.co/images/pobtrans.gif">
          <a:extLst>
            <a:ext uri="{FF2B5EF4-FFF2-40B4-BE49-F238E27FC236}">
              <a16:creationId xmlns:a16="http://schemas.microsoft.com/office/drawing/2014/main" id="{78F55631-953C-4C9A-817E-509E0D5DB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8" name="Imagen 9931" descr="http://www.icbf.gov.co/images/pobtrans.gif">
          <a:extLst>
            <a:ext uri="{FF2B5EF4-FFF2-40B4-BE49-F238E27FC236}">
              <a16:creationId xmlns:a16="http://schemas.microsoft.com/office/drawing/2014/main" id="{683D9FC7-087E-4D65-9052-7A6CCEBF41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9" name="Imagen 10425" descr="http://www.icbf.gov.co/images/pobtrans.gif">
          <a:extLst>
            <a:ext uri="{FF2B5EF4-FFF2-40B4-BE49-F238E27FC236}">
              <a16:creationId xmlns:a16="http://schemas.microsoft.com/office/drawing/2014/main" id="{A08B991C-8284-427A-9262-BF1CD3A87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0" name="Imagen 10665" descr="http://www.icbf.gov.co/images/pobtrans.gif">
          <a:extLst>
            <a:ext uri="{FF2B5EF4-FFF2-40B4-BE49-F238E27FC236}">
              <a16:creationId xmlns:a16="http://schemas.microsoft.com/office/drawing/2014/main" id="{1497E197-9C0C-41D1-BECB-09F906F3E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1" name="Imagen 12565" descr="http://www.icbf.gov.co/images/pobtrans.gif">
          <a:extLst>
            <a:ext uri="{FF2B5EF4-FFF2-40B4-BE49-F238E27FC236}">
              <a16:creationId xmlns:a16="http://schemas.microsoft.com/office/drawing/2014/main" id="{83386337-BC1C-42A7-8B48-527CDA91D1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2" name="Imagen 12591" descr="http://www.icbf.gov.co/images/pobtrans.gif">
          <a:extLst>
            <a:ext uri="{FF2B5EF4-FFF2-40B4-BE49-F238E27FC236}">
              <a16:creationId xmlns:a16="http://schemas.microsoft.com/office/drawing/2014/main" id="{8EFD0A43-6B00-4981-A116-F060AF70A4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3" name="Imagen 12605" descr="http://www.icbf.gov.co/images/pobtrans.gif">
          <a:extLst>
            <a:ext uri="{FF2B5EF4-FFF2-40B4-BE49-F238E27FC236}">
              <a16:creationId xmlns:a16="http://schemas.microsoft.com/office/drawing/2014/main" id="{F3951E63-E82A-4832-960B-A662306AB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4" name="Imagen 12623" descr="http://www.icbf.gov.co/images/pobtrans.gif">
          <a:extLst>
            <a:ext uri="{FF2B5EF4-FFF2-40B4-BE49-F238E27FC236}">
              <a16:creationId xmlns:a16="http://schemas.microsoft.com/office/drawing/2014/main" id="{5E2065A9-6EA8-4AF6-8D2E-40CF3F654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5" name="Imagen 12635" descr="http://www.icbf.gov.co/images/pobtrans.gif">
          <a:extLst>
            <a:ext uri="{FF2B5EF4-FFF2-40B4-BE49-F238E27FC236}">
              <a16:creationId xmlns:a16="http://schemas.microsoft.com/office/drawing/2014/main" id="{71CFACEB-00E4-4F44-A328-9C7F9AA21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6" name="Imagen 12645" descr="http://www.icbf.gov.co/images/pobtrans.gif">
          <a:extLst>
            <a:ext uri="{FF2B5EF4-FFF2-40B4-BE49-F238E27FC236}">
              <a16:creationId xmlns:a16="http://schemas.microsoft.com/office/drawing/2014/main" id="{687575A8-FC00-4DC2-B7D7-E0CF598F28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7" name="Imagen 12651" descr="http://www.icbf.gov.co/images/pobtrans.gif">
          <a:extLst>
            <a:ext uri="{FF2B5EF4-FFF2-40B4-BE49-F238E27FC236}">
              <a16:creationId xmlns:a16="http://schemas.microsoft.com/office/drawing/2014/main" id="{F219A690-6487-477A-9062-2D68C8060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8" name="Imagen 13130" descr="http://www.icbf.gov.co/images/pobtrans.gif">
          <a:extLst>
            <a:ext uri="{FF2B5EF4-FFF2-40B4-BE49-F238E27FC236}">
              <a16:creationId xmlns:a16="http://schemas.microsoft.com/office/drawing/2014/main" id="{C4F75986-00CC-422D-95BA-8831D867F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9" name="Imagen 13576" descr="http://www.icbf.gov.co/images/pobtrans.gif">
          <a:extLst>
            <a:ext uri="{FF2B5EF4-FFF2-40B4-BE49-F238E27FC236}">
              <a16:creationId xmlns:a16="http://schemas.microsoft.com/office/drawing/2014/main" id="{65B0A049-7206-4F6D-8292-9BA867D0D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0" name="Imagen 13599" descr="http://www.icbf.gov.co/images/pobtrans.gif">
          <a:extLst>
            <a:ext uri="{FF2B5EF4-FFF2-40B4-BE49-F238E27FC236}">
              <a16:creationId xmlns:a16="http://schemas.microsoft.com/office/drawing/2014/main" id="{3441F353-4DF6-4478-ADEE-8EA0C26B4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1" name="Imagen 13600" descr="http://www.icbf.gov.co/images/pobtrans.gif">
          <a:extLst>
            <a:ext uri="{FF2B5EF4-FFF2-40B4-BE49-F238E27FC236}">
              <a16:creationId xmlns:a16="http://schemas.microsoft.com/office/drawing/2014/main" id="{1FE4B1AC-8FDD-4AD3-8C63-2AC1EBC2D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2" name="Imagen 13603" descr="http://www.icbf.gov.co/images/pobtrans.gif">
          <a:extLst>
            <a:ext uri="{FF2B5EF4-FFF2-40B4-BE49-F238E27FC236}">
              <a16:creationId xmlns:a16="http://schemas.microsoft.com/office/drawing/2014/main" id="{676B7D94-A11E-4A49-A12C-93680C580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3" name="Imagen 13611" descr="http://www.icbf.gov.co/images/pobtrans.gif">
          <a:extLst>
            <a:ext uri="{FF2B5EF4-FFF2-40B4-BE49-F238E27FC236}">
              <a16:creationId xmlns:a16="http://schemas.microsoft.com/office/drawing/2014/main" id="{9F0B3325-511D-451E-A667-89ED045F17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4" name="Imagen 13903" descr="http://www.icbf.gov.co/images/pobtrans.gif">
          <a:extLst>
            <a:ext uri="{FF2B5EF4-FFF2-40B4-BE49-F238E27FC236}">
              <a16:creationId xmlns:a16="http://schemas.microsoft.com/office/drawing/2014/main" id="{E2C5D738-8193-4EE0-AF03-ED4D72EEB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5" name="Imagen 13983" descr="http://www.icbf.gov.co/images/pobtrans.gif">
          <a:extLst>
            <a:ext uri="{FF2B5EF4-FFF2-40B4-BE49-F238E27FC236}">
              <a16:creationId xmlns:a16="http://schemas.microsoft.com/office/drawing/2014/main" id="{4E5DDC00-A659-4201-97C0-A8EF1454B2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6" name="Imagen 14387" descr="http://www.icbf.gov.co/images/pobtrans.gif">
          <a:extLst>
            <a:ext uri="{FF2B5EF4-FFF2-40B4-BE49-F238E27FC236}">
              <a16:creationId xmlns:a16="http://schemas.microsoft.com/office/drawing/2014/main" id="{A53F7AF5-4A03-49D5-A350-F306B1CBB0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7" name="Imagen 14460" descr="http://www.icbf.gov.co/images/pobtrans.gif">
          <a:extLst>
            <a:ext uri="{FF2B5EF4-FFF2-40B4-BE49-F238E27FC236}">
              <a16:creationId xmlns:a16="http://schemas.microsoft.com/office/drawing/2014/main" id="{99BD00EC-8454-4CD8-823B-D097A39FC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8" name="Imagen 14689" descr="http://www.icbf.gov.co/images/pobtrans.gif">
          <a:extLst>
            <a:ext uri="{FF2B5EF4-FFF2-40B4-BE49-F238E27FC236}">
              <a16:creationId xmlns:a16="http://schemas.microsoft.com/office/drawing/2014/main" id="{7581375C-934F-4790-97F1-6F7ADE1520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9" name="Imagen 14884" descr="http://www.icbf.gov.co/images/pobtrans.gif">
          <a:extLst>
            <a:ext uri="{FF2B5EF4-FFF2-40B4-BE49-F238E27FC236}">
              <a16:creationId xmlns:a16="http://schemas.microsoft.com/office/drawing/2014/main" id="{6ED13F3B-8F0A-4FC6-8CE2-DE21C6CBA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0" name="Imagen 15080" descr="http://www.icbf.gov.co/images/pobtrans.gif">
          <a:extLst>
            <a:ext uri="{FF2B5EF4-FFF2-40B4-BE49-F238E27FC236}">
              <a16:creationId xmlns:a16="http://schemas.microsoft.com/office/drawing/2014/main" id="{9CB6E475-5C31-4921-B12A-C36FF118E4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1" name="Imagen 15397" descr="http://www.icbf.gov.co/images/pobtrans.gif">
          <a:extLst>
            <a:ext uri="{FF2B5EF4-FFF2-40B4-BE49-F238E27FC236}">
              <a16:creationId xmlns:a16="http://schemas.microsoft.com/office/drawing/2014/main" id="{52D57C91-A26B-476D-ACE2-3AAF0C5ED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2" name="Imagen 15538" descr="http://www.icbf.gov.co/images/pobtrans.gif">
          <a:extLst>
            <a:ext uri="{FF2B5EF4-FFF2-40B4-BE49-F238E27FC236}">
              <a16:creationId xmlns:a16="http://schemas.microsoft.com/office/drawing/2014/main" id="{B17960EE-5A0F-4B3A-B66C-9610C829E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3" name="Imagen 15814" descr="http://www.icbf.gov.co/images/pobtrans.gif">
          <a:extLst>
            <a:ext uri="{FF2B5EF4-FFF2-40B4-BE49-F238E27FC236}">
              <a16:creationId xmlns:a16="http://schemas.microsoft.com/office/drawing/2014/main" id="{06814ADB-860F-4412-B6DF-D028EE569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4" name="Imagen 15817" descr="http://www.icbf.gov.co/images/pobtrans.gif">
          <a:extLst>
            <a:ext uri="{FF2B5EF4-FFF2-40B4-BE49-F238E27FC236}">
              <a16:creationId xmlns:a16="http://schemas.microsoft.com/office/drawing/2014/main" id="{F9695C11-1456-447D-B257-563AC5164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5" name="Imagen 16193" descr="http://www.icbf.gov.co/images/pobtrans.gif">
          <a:extLst>
            <a:ext uri="{FF2B5EF4-FFF2-40B4-BE49-F238E27FC236}">
              <a16:creationId xmlns:a16="http://schemas.microsoft.com/office/drawing/2014/main" id="{C292A11D-9D7B-44E5-AACA-132D02F2C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6" name="Imagen 16273" descr="http://www.icbf.gov.co/images/pobtrans.gif">
          <a:extLst>
            <a:ext uri="{FF2B5EF4-FFF2-40B4-BE49-F238E27FC236}">
              <a16:creationId xmlns:a16="http://schemas.microsoft.com/office/drawing/2014/main" id="{314874C4-2D3D-475E-B7A7-8A7CAF3883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7" name="Imagen 16503" descr="http://www.icbf.gov.co/images/pobtrans.gif">
          <a:extLst>
            <a:ext uri="{FF2B5EF4-FFF2-40B4-BE49-F238E27FC236}">
              <a16:creationId xmlns:a16="http://schemas.microsoft.com/office/drawing/2014/main" id="{D9B06712-2B14-45E5-8856-4256F1CC4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8" name="Imagen 16724" descr="http://www.icbf.gov.co/images/pobtrans.gif">
          <a:extLst>
            <a:ext uri="{FF2B5EF4-FFF2-40B4-BE49-F238E27FC236}">
              <a16:creationId xmlns:a16="http://schemas.microsoft.com/office/drawing/2014/main" id="{7C6F040C-6F3A-4586-B599-8E7E0578C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9" name="Imagen 17478" descr="http://www.icbf.gov.co/images/pobtrans.gif">
          <a:extLst>
            <a:ext uri="{FF2B5EF4-FFF2-40B4-BE49-F238E27FC236}">
              <a16:creationId xmlns:a16="http://schemas.microsoft.com/office/drawing/2014/main" id="{C57DF72C-A180-457A-85F0-CF1798F7E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0" name="Imagen 17640" descr="http://www.icbf.gov.co/images/pobtrans.gif">
          <a:extLst>
            <a:ext uri="{FF2B5EF4-FFF2-40B4-BE49-F238E27FC236}">
              <a16:creationId xmlns:a16="http://schemas.microsoft.com/office/drawing/2014/main" id="{B782A30B-52DF-4033-A6A2-B2F9F21E8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1" name="Imagen 17642" descr="http://www.icbf.gov.co/images/pobtrans.gif">
          <a:extLst>
            <a:ext uri="{FF2B5EF4-FFF2-40B4-BE49-F238E27FC236}">
              <a16:creationId xmlns:a16="http://schemas.microsoft.com/office/drawing/2014/main" id="{F15E76B3-FBC1-4BE1-B42A-200167C46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2" name="Imagen 19004" descr="http://www.icbf.gov.co/images/pobtrans.gif">
          <a:extLst>
            <a:ext uri="{FF2B5EF4-FFF2-40B4-BE49-F238E27FC236}">
              <a16:creationId xmlns:a16="http://schemas.microsoft.com/office/drawing/2014/main" id="{F6F70E27-48C6-466E-B7BD-5390C81CF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3" name="Imagen 19474" descr="http://www.icbf.gov.co/images/pobtrans.gif">
          <a:extLst>
            <a:ext uri="{FF2B5EF4-FFF2-40B4-BE49-F238E27FC236}">
              <a16:creationId xmlns:a16="http://schemas.microsoft.com/office/drawing/2014/main" id="{F8541147-6D86-4E2F-BFE6-EBDBA42F86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4" name="Imagen 19708" descr="http://www.icbf.gov.co/images/pobtrans.gif">
          <a:extLst>
            <a:ext uri="{FF2B5EF4-FFF2-40B4-BE49-F238E27FC236}">
              <a16:creationId xmlns:a16="http://schemas.microsoft.com/office/drawing/2014/main" id="{8989822C-A1AC-4A7B-9757-49DD5377A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5" name="Imagen 19720" descr="http://www.icbf.gov.co/images/pobtrans.gif">
          <a:extLst>
            <a:ext uri="{FF2B5EF4-FFF2-40B4-BE49-F238E27FC236}">
              <a16:creationId xmlns:a16="http://schemas.microsoft.com/office/drawing/2014/main" id="{F71C5C17-32C8-46AC-8F8A-4158B28F76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6" name="Imagen 19739" descr="http://www.icbf.gov.co/images/pobtrans.gif">
          <a:extLst>
            <a:ext uri="{FF2B5EF4-FFF2-40B4-BE49-F238E27FC236}">
              <a16:creationId xmlns:a16="http://schemas.microsoft.com/office/drawing/2014/main" id="{C1FD1F9E-3980-4B14-8F7A-EF79D4FB1A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7" name="Imagen 19765" descr="http://www.icbf.gov.co/images/pobtrans.gif">
          <a:extLst>
            <a:ext uri="{FF2B5EF4-FFF2-40B4-BE49-F238E27FC236}">
              <a16:creationId xmlns:a16="http://schemas.microsoft.com/office/drawing/2014/main" id="{F83E35A9-1E0E-4FB6-B3A9-797C0392E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8" name="Imagen 19774" descr="http://www.icbf.gov.co/images/pobtrans.gif">
          <a:extLst>
            <a:ext uri="{FF2B5EF4-FFF2-40B4-BE49-F238E27FC236}">
              <a16:creationId xmlns:a16="http://schemas.microsoft.com/office/drawing/2014/main" id="{F4394A35-BECC-4626-B59B-C85A23F62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9" name="Imagen 20425" descr="http://www.icbf.gov.co/images/pobtrans.gif">
          <a:extLst>
            <a:ext uri="{FF2B5EF4-FFF2-40B4-BE49-F238E27FC236}">
              <a16:creationId xmlns:a16="http://schemas.microsoft.com/office/drawing/2014/main" id="{783FD612-A560-4650-BED8-4FC99B036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0" name="Imagen 20722" descr="http://www.icbf.gov.co/images/pobtrans.gif">
          <a:extLst>
            <a:ext uri="{FF2B5EF4-FFF2-40B4-BE49-F238E27FC236}">
              <a16:creationId xmlns:a16="http://schemas.microsoft.com/office/drawing/2014/main" id="{AA6DBC2A-0054-4A2A-99ED-CA5A818EB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1" name="Imagen 20732" descr="http://www.icbf.gov.co/images/pobtrans.gif">
          <a:extLst>
            <a:ext uri="{FF2B5EF4-FFF2-40B4-BE49-F238E27FC236}">
              <a16:creationId xmlns:a16="http://schemas.microsoft.com/office/drawing/2014/main" id="{B2D1203C-FCBD-4F15-B7CC-D9B203A77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2" name="Imagen 21759" descr="http://www.icbf.gov.co/images/pobtrans.gif">
          <a:extLst>
            <a:ext uri="{FF2B5EF4-FFF2-40B4-BE49-F238E27FC236}">
              <a16:creationId xmlns:a16="http://schemas.microsoft.com/office/drawing/2014/main" id="{06C08002-310B-4A53-9F7F-2D51B0137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3" name="Imagen 21761" descr="http://www.icbf.gov.co/images/pobtrans.gif">
          <a:extLst>
            <a:ext uri="{FF2B5EF4-FFF2-40B4-BE49-F238E27FC236}">
              <a16:creationId xmlns:a16="http://schemas.microsoft.com/office/drawing/2014/main" id="{FE736633-C10E-4F1E-BE4E-5E796E607B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4" name="Imagen 22260" descr="http://www.icbf.gov.co/images/pobtrans.gif">
          <a:extLst>
            <a:ext uri="{FF2B5EF4-FFF2-40B4-BE49-F238E27FC236}">
              <a16:creationId xmlns:a16="http://schemas.microsoft.com/office/drawing/2014/main" id="{FB72B99A-7E21-4D8D-99FA-CAD6175B3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5" name="Imagen 22263" descr="http://www.icbf.gov.co/images/pobtrans.gif">
          <a:extLst>
            <a:ext uri="{FF2B5EF4-FFF2-40B4-BE49-F238E27FC236}">
              <a16:creationId xmlns:a16="http://schemas.microsoft.com/office/drawing/2014/main" id="{08F2A208-1D4A-45D6-AC81-DC89E6259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6" name="Imagen 22421" descr="http://www.icbf.gov.co/images/pobtrans.gif">
          <a:extLst>
            <a:ext uri="{FF2B5EF4-FFF2-40B4-BE49-F238E27FC236}">
              <a16:creationId xmlns:a16="http://schemas.microsoft.com/office/drawing/2014/main" id="{D0E4F1C7-B269-4D8A-B5C3-3F2A86D14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7" name="Imagen 22513" descr="http://www.icbf.gov.co/images/pobtrans.gif">
          <a:extLst>
            <a:ext uri="{FF2B5EF4-FFF2-40B4-BE49-F238E27FC236}">
              <a16:creationId xmlns:a16="http://schemas.microsoft.com/office/drawing/2014/main" id="{F149D6B5-0C42-486A-AC0E-5CD1D02F7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8" name="Imagen 22526" descr="http://www.icbf.gov.co/images/pobtrans.gif">
          <a:extLst>
            <a:ext uri="{FF2B5EF4-FFF2-40B4-BE49-F238E27FC236}">
              <a16:creationId xmlns:a16="http://schemas.microsoft.com/office/drawing/2014/main" id="{C824FE11-B035-4478-95FD-9E99DD847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9" name="Imagen 22532" descr="http://www.icbf.gov.co/images/pobtrans.gif">
          <a:extLst>
            <a:ext uri="{FF2B5EF4-FFF2-40B4-BE49-F238E27FC236}">
              <a16:creationId xmlns:a16="http://schemas.microsoft.com/office/drawing/2014/main" id="{D01C76FC-963A-4E3D-AC0D-24EEE0F8F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0" name="Imagen 22541" descr="http://www.icbf.gov.co/images/pobtrans.gif">
          <a:extLst>
            <a:ext uri="{FF2B5EF4-FFF2-40B4-BE49-F238E27FC236}">
              <a16:creationId xmlns:a16="http://schemas.microsoft.com/office/drawing/2014/main" id="{84642152-DC70-48BB-92D2-BD5C75554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1" name="Imagen 22616" descr="http://www.icbf.gov.co/images/pobtrans.gif">
          <a:extLst>
            <a:ext uri="{FF2B5EF4-FFF2-40B4-BE49-F238E27FC236}">
              <a16:creationId xmlns:a16="http://schemas.microsoft.com/office/drawing/2014/main" id="{FBEB75CD-BED9-4A14-B8EC-0E2097A3B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2" name="Imagen 24926" descr="http://www.icbf.gov.co/images/pobtrans.gif">
          <a:extLst>
            <a:ext uri="{FF2B5EF4-FFF2-40B4-BE49-F238E27FC236}">
              <a16:creationId xmlns:a16="http://schemas.microsoft.com/office/drawing/2014/main" id="{2D2DEB56-B9E1-4C2C-BF23-AC2DFED0C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3" name="Imagen 25180" descr="http://www.icbf.gov.co/images/pobtrans.gif">
          <a:extLst>
            <a:ext uri="{FF2B5EF4-FFF2-40B4-BE49-F238E27FC236}">
              <a16:creationId xmlns:a16="http://schemas.microsoft.com/office/drawing/2014/main" id="{EF82418A-97EB-49A2-8EAA-E1DAEF25A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4" name="Imagen 26352" descr="http://www.icbf.gov.co/images/pobtrans.gif">
          <a:extLst>
            <a:ext uri="{FF2B5EF4-FFF2-40B4-BE49-F238E27FC236}">
              <a16:creationId xmlns:a16="http://schemas.microsoft.com/office/drawing/2014/main" id="{FBE01202-AB10-4CE6-9039-E2EF94774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5" name="Imagen 26386" descr="http://www.icbf.gov.co/images/pobtrans.gif">
          <a:extLst>
            <a:ext uri="{FF2B5EF4-FFF2-40B4-BE49-F238E27FC236}">
              <a16:creationId xmlns:a16="http://schemas.microsoft.com/office/drawing/2014/main" id="{41B5B783-CFAA-4D79-9F9E-AB66A2B264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6" name="Imagen 26401" descr="http://www.icbf.gov.co/images/pobtrans.gif">
          <a:extLst>
            <a:ext uri="{FF2B5EF4-FFF2-40B4-BE49-F238E27FC236}">
              <a16:creationId xmlns:a16="http://schemas.microsoft.com/office/drawing/2014/main" id="{35E38EEB-2874-4A7C-8DB1-F7E117C3B9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7" name="Imagen 26411" descr="http://www.icbf.gov.co/images/pobtrans.gif">
          <a:extLst>
            <a:ext uri="{FF2B5EF4-FFF2-40B4-BE49-F238E27FC236}">
              <a16:creationId xmlns:a16="http://schemas.microsoft.com/office/drawing/2014/main" id="{8BDD34D0-11CB-412A-98D9-C2CF95000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8" name="Imagen 26420" descr="http://www.icbf.gov.co/images/pobtrans.gif">
          <a:extLst>
            <a:ext uri="{FF2B5EF4-FFF2-40B4-BE49-F238E27FC236}">
              <a16:creationId xmlns:a16="http://schemas.microsoft.com/office/drawing/2014/main" id="{70D418BA-B2CC-4407-9219-2E09A060C3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9" name="Imagen 26433" descr="http://www.icbf.gov.co/images/pobtrans.gif">
          <a:extLst>
            <a:ext uri="{FF2B5EF4-FFF2-40B4-BE49-F238E27FC236}">
              <a16:creationId xmlns:a16="http://schemas.microsoft.com/office/drawing/2014/main" id="{B41A1CD3-3C28-439B-A1B4-8AB67BE918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0" name="Imagen 26468" descr="http://www.icbf.gov.co/images/pobtrans.gif">
          <a:extLst>
            <a:ext uri="{FF2B5EF4-FFF2-40B4-BE49-F238E27FC236}">
              <a16:creationId xmlns:a16="http://schemas.microsoft.com/office/drawing/2014/main" id="{C8B122DC-E935-4B2D-A4A3-4F9C51F8E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1" name="Imagen 26473" descr="http://www.icbf.gov.co/images/pobtrans.gif">
          <a:extLst>
            <a:ext uri="{FF2B5EF4-FFF2-40B4-BE49-F238E27FC236}">
              <a16:creationId xmlns:a16="http://schemas.microsoft.com/office/drawing/2014/main" id="{9C1610FC-6A0D-4671-93B7-6098826B1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2" name="Imagen 26476" descr="http://www.icbf.gov.co/images/pobtrans.gif">
          <a:extLst>
            <a:ext uri="{FF2B5EF4-FFF2-40B4-BE49-F238E27FC236}">
              <a16:creationId xmlns:a16="http://schemas.microsoft.com/office/drawing/2014/main" id="{70EDF653-A4BF-4DE0-9A6A-702B05C7B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3" name="Imagen 26583" descr="http://www.icbf.gov.co/images/pobtrans.gif">
          <a:extLst>
            <a:ext uri="{FF2B5EF4-FFF2-40B4-BE49-F238E27FC236}">
              <a16:creationId xmlns:a16="http://schemas.microsoft.com/office/drawing/2014/main" id="{4017D21E-733C-4A51-ADAB-CC4F0CFBA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4" name="Imagen 26594" descr="http://www.icbf.gov.co/images/pobtrans.gif">
          <a:extLst>
            <a:ext uri="{FF2B5EF4-FFF2-40B4-BE49-F238E27FC236}">
              <a16:creationId xmlns:a16="http://schemas.microsoft.com/office/drawing/2014/main" id="{FDDF0922-6D48-4623-9197-23F6A3FBD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5" name="Imagen 26605" descr="http://www.icbf.gov.co/images/pobtrans.gif">
          <a:extLst>
            <a:ext uri="{FF2B5EF4-FFF2-40B4-BE49-F238E27FC236}">
              <a16:creationId xmlns:a16="http://schemas.microsoft.com/office/drawing/2014/main" id="{2C935567-F8A0-4895-A574-DD2E9A2DE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6" name="Imagen 26617" descr="http://www.icbf.gov.co/images/pobtrans.gif">
          <a:extLst>
            <a:ext uri="{FF2B5EF4-FFF2-40B4-BE49-F238E27FC236}">
              <a16:creationId xmlns:a16="http://schemas.microsoft.com/office/drawing/2014/main" id="{046CE685-E33D-4B2B-A01D-12E428E58E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7" name="Imagen 26634" descr="http://www.icbf.gov.co/images/pobtrans.gif">
          <a:extLst>
            <a:ext uri="{FF2B5EF4-FFF2-40B4-BE49-F238E27FC236}">
              <a16:creationId xmlns:a16="http://schemas.microsoft.com/office/drawing/2014/main" id="{8FB54FDB-A190-4C66-8BCE-5418C2F77E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8" name="Imagen 26666" descr="http://www.icbf.gov.co/images/pobtrans.gif">
          <a:extLst>
            <a:ext uri="{FF2B5EF4-FFF2-40B4-BE49-F238E27FC236}">
              <a16:creationId xmlns:a16="http://schemas.microsoft.com/office/drawing/2014/main" id="{55FE79BE-AAA5-443D-8FC7-AF715C5B0D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9" name="Imagen 26687" descr="http://www.icbf.gov.co/images/pobtrans.gif">
          <a:extLst>
            <a:ext uri="{FF2B5EF4-FFF2-40B4-BE49-F238E27FC236}">
              <a16:creationId xmlns:a16="http://schemas.microsoft.com/office/drawing/2014/main" id="{838558A9-D856-4718-9B88-CE17EBC09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0" name="Imagen 26713" descr="http://www.icbf.gov.co/images/pobtrans.gif">
          <a:extLst>
            <a:ext uri="{FF2B5EF4-FFF2-40B4-BE49-F238E27FC236}">
              <a16:creationId xmlns:a16="http://schemas.microsoft.com/office/drawing/2014/main" id="{5E95B20A-D3C9-4C9D-BE97-A21B432B1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1" name="Imagen 26726" descr="http://www.icbf.gov.co/images/pobtrans.gif">
          <a:extLst>
            <a:ext uri="{FF2B5EF4-FFF2-40B4-BE49-F238E27FC236}">
              <a16:creationId xmlns:a16="http://schemas.microsoft.com/office/drawing/2014/main" id="{A2FFB535-CA10-45DD-B1FE-DCA6BBE59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2" name="Imagen 27432" descr="http://www.icbf.gov.co/images/pobtrans.gif">
          <a:extLst>
            <a:ext uri="{FF2B5EF4-FFF2-40B4-BE49-F238E27FC236}">
              <a16:creationId xmlns:a16="http://schemas.microsoft.com/office/drawing/2014/main" id="{0485AAA5-5F8F-479A-B9E7-DC748B8B9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3" name="Imagen 29931" descr="http://www.icbf.gov.co/images/pobtrans.gif">
          <a:extLst>
            <a:ext uri="{FF2B5EF4-FFF2-40B4-BE49-F238E27FC236}">
              <a16:creationId xmlns:a16="http://schemas.microsoft.com/office/drawing/2014/main" id="{F518D272-C237-4A50-9B0A-111BE2B48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4" name="Imagen 29941" descr="http://www.icbf.gov.co/images/pobtrans.gif">
          <a:extLst>
            <a:ext uri="{FF2B5EF4-FFF2-40B4-BE49-F238E27FC236}">
              <a16:creationId xmlns:a16="http://schemas.microsoft.com/office/drawing/2014/main" id="{BC7DB7C7-7430-4614-AE53-0AD17C2FF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5" name="Imagen 29990" descr="http://www.icbf.gov.co/images/pobtrans.gif">
          <a:extLst>
            <a:ext uri="{FF2B5EF4-FFF2-40B4-BE49-F238E27FC236}">
              <a16:creationId xmlns:a16="http://schemas.microsoft.com/office/drawing/2014/main" id="{DAABB220-C3F7-40FB-BB7D-6B0131EFF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6" name="Imagen 30000" descr="http://www.icbf.gov.co/images/pobtrans.gif">
          <a:extLst>
            <a:ext uri="{FF2B5EF4-FFF2-40B4-BE49-F238E27FC236}">
              <a16:creationId xmlns:a16="http://schemas.microsoft.com/office/drawing/2014/main" id="{D87A5E93-0338-4638-992F-277574CDA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7" name="Imagen 30062" descr="http://www.icbf.gov.co/images/pobtrans.gif">
          <a:extLst>
            <a:ext uri="{FF2B5EF4-FFF2-40B4-BE49-F238E27FC236}">
              <a16:creationId xmlns:a16="http://schemas.microsoft.com/office/drawing/2014/main" id="{27DA6FB4-5DB0-4B0E-873A-A9080246F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8" name="Imagen 30457" descr="http://www.icbf.gov.co/images/pobtrans.gif">
          <a:extLst>
            <a:ext uri="{FF2B5EF4-FFF2-40B4-BE49-F238E27FC236}">
              <a16:creationId xmlns:a16="http://schemas.microsoft.com/office/drawing/2014/main" id="{02E0323A-1B51-49BB-A353-188C04372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9" name="Imagen 30467" descr="http://www.icbf.gov.co/images/pobtrans.gif">
          <a:extLst>
            <a:ext uri="{FF2B5EF4-FFF2-40B4-BE49-F238E27FC236}">
              <a16:creationId xmlns:a16="http://schemas.microsoft.com/office/drawing/2014/main" id="{A201417D-85FC-4E94-AEE1-B97187183F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0" name="Imagen 30991" descr="http://www.icbf.gov.co/images/pobtrans.gif">
          <a:extLst>
            <a:ext uri="{FF2B5EF4-FFF2-40B4-BE49-F238E27FC236}">
              <a16:creationId xmlns:a16="http://schemas.microsoft.com/office/drawing/2014/main" id="{53811695-387B-449C-AE51-717DD1D2B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1" name="Imagen 31612" descr="http://www.icbf.gov.co/images/pobtrans.gif">
          <a:extLst>
            <a:ext uri="{FF2B5EF4-FFF2-40B4-BE49-F238E27FC236}">
              <a16:creationId xmlns:a16="http://schemas.microsoft.com/office/drawing/2014/main" id="{53146134-B42A-4B9E-9985-7C951771E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2" name="Imagen 31624" descr="http://www.icbf.gov.co/images/pobtrans.gif">
          <a:extLst>
            <a:ext uri="{FF2B5EF4-FFF2-40B4-BE49-F238E27FC236}">
              <a16:creationId xmlns:a16="http://schemas.microsoft.com/office/drawing/2014/main" id="{F0BDF67E-CECE-4C62-B1DA-6E073E076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3" name="Imagen 32047" descr="http://www.icbf.gov.co/images/pobtrans.gif">
          <a:extLst>
            <a:ext uri="{FF2B5EF4-FFF2-40B4-BE49-F238E27FC236}">
              <a16:creationId xmlns:a16="http://schemas.microsoft.com/office/drawing/2014/main" id="{E2594D1E-63C8-43AD-A985-CFC3B3C33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4" name="Imagen 32272" descr="http://www.icbf.gov.co/images/pobtrans.gif">
          <a:extLst>
            <a:ext uri="{FF2B5EF4-FFF2-40B4-BE49-F238E27FC236}">
              <a16:creationId xmlns:a16="http://schemas.microsoft.com/office/drawing/2014/main" id="{32A53144-43BF-473E-8F0D-193E35D77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5" name="Imagen 32612" descr="http://www.icbf.gov.co/images/pobtrans.gif">
          <a:extLst>
            <a:ext uri="{FF2B5EF4-FFF2-40B4-BE49-F238E27FC236}">
              <a16:creationId xmlns:a16="http://schemas.microsoft.com/office/drawing/2014/main" id="{374E0990-622A-4EFC-B50B-A92D04701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6" name="Imagen 32881" descr="http://www.icbf.gov.co/images/pobtrans.gif">
          <a:extLst>
            <a:ext uri="{FF2B5EF4-FFF2-40B4-BE49-F238E27FC236}">
              <a16:creationId xmlns:a16="http://schemas.microsoft.com/office/drawing/2014/main" id="{0942DB6B-9CE2-497C-A027-BDA908C8F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7" name="Imagen 34363" descr="http://www.icbf.gov.co/images/pobtrans.gif">
          <a:extLst>
            <a:ext uri="{FF2B5EF4-FFF2-40B4-BE49-F238E27FC236}">
              <a16:creationId xmlns:a16="http://schemas.microsoft.com/office/drawing/2014/main" id="{4FA2CE39-FD3C-4219-91E0-B42CE60081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8" name="Imagen 34367" descr="http://www.icbf.gov.co/images/pobtrans.gif">
          <a:extLst>
            <a:ext uri="{FF2B5EF4-FFF2-40B4-BE49-F238E27FC236}">
              <a16:creationId xmlns:a16="http://schemas.microsoft.com/office/drawing/2014/main" id="{D750A9D1-20C5-4F19-B1B0-D7FBF9AB0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9" name="Imagen 34608" descr="http://www.icbf.gov.co/images/pobtrans.gif">
          <a:extLst>
            <a:ext uri="{FF2B5EF4-FFF2-40B4-BE49-F238E27FC236}">
              <a16:creationId xmlns:a16="http://schemas.microsoft.com/office/drawing/2014/main" id="{0BC2A0B1-BBFF-4B9B-B0C2-F39849F499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0" name="Imagen 35048" descr="http://www.icbf.gov.co/images/pobtrans.gif">
          <a:extLst>
            <a:ext uri="{FF2B5EF4-FFF2-40B4-BE49-F238E27FC236}">
              <a16:creationId xmlns:a16="http://schemas.microsoft.com/office/drawing/2014/main" id="{0546F9FD-6DD2-4BCE-8492-91914F3069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1" name="Imagen 35978" descr="http://www.icbf.gov.co/images/pobtrans.gif">
          <a:extLst>
            <a:ext uri="{FF2B5EF4-FFF2-40B4-BE49-F238E27FC236}">
              <a16:creationId xmlns:a16="http://schemas.microsoft.com/office/drawing/2014/main" id="{786E527E-49B0-44BD-B8AA-78563A239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2" name="Imagen 36001" descr="http://www.icbf.gov.co/images/pobtrans.gif">
          <a:extLst>
            <a:ext uri="{FF2B5EF4-FFF2-40B4-BE49-F238E27FC236}">
              <a16:creationId xmlns:a16="http://schemas.microsoft.com/office/drawing/2014/main" id="{628571C2-E31D-4CAE-BC3C-62504140A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3" name="Imagen 36006" descr="http://www.icbf.gov.co/images/pobtrans.gif">
          <a:extLst>
            <a:ext uri="{FF2B5EF4-FFF2-40B4-BE49-F238E27FC236}">
              <a16:creationId xmlns:a16="http://schemas.microsoft.com/office/drawing/2014/main" id="{83801385-CAA5-48A0-A9E5-D16C19787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4" name="Imagen 36010" descr="http://www.icbf.gov.co/images/pobtrans.gif">
          <a:extLst>
            <a:ext uri="{FF2B5EF4-FFF2-40B4-BE49-F238E27FC236}">
              <a16:creationId xmlns:a16="http://schemas.microsoft.com/office/drawing/2014/main" id="{57D4106B-76E8-44D5-8610-8A6CFB8CB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5" name="Imagen 36018" descr="http://www.icbf.gov.co/images/pobtrans.gif">
          <a:extLst>
            <a:ext uri="{FF2B5EF4-FFF2-40B4-BE49-F238E27FC236}">
              <a16:creationId xmlns:a16="http://schemas.microsoft.com/office/drawing/2014/main" id="{44DBEDA0-63C4-4272-82F4-FEBEA33CB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6" name="Imagen 36027" descr="http://www.icbf.gov.co/images/pobtrans.gif">
          <a:extLst>
            <a:ext uri="{FF2B5EF4-FFF2-40B4-BE49-F238E27FC236}">
              <a16:creationId xmlns:a16="http://schemas.microsoft.com/office/drawing/2014/main" id="{567615C1-AEA0-499A-B37C-B9EED01D0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76212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69</xdr:row>
      <xdr:rowOff>0</xdr:rowOff>
    </xdr:from>
    <xdr:ext cx="9525" cy="114300"/>
    <xdr:pic>
      <xdr:nvPicPr>
        <xdr:cNvPr id="147" name="Imagen 146" descr="http://www.icbf.gov.co/images/pobtrans.gif">
          <a:extLst>
            <a:ext uri="{FF2B5EF4-FFF2-40B4-BE49-F238E27FC236}">
              <a16:creationId xmlns:a16="http://schemas.microsoft.com/office/drawing/2014/main" id="{3F7292CE-D2FB-4478-A335-DDAD90E65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8" name="Imagen 147" descr="http://www.icbf.gov.co/images/pobtrans.gif">
          <a:extLst>
            <a:ext uri="{FF2B5EF4-FFF2-40B4-BE49-F238E27FC236}">
              <a16:creationId xmlns:a16="http://schemas.microsoft.com/office/drawing/2014/main" id="{77B9BE5B-884C-4573-B890-B116C8B859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9" name="Imagen 148" descr="http://www.icbf.gov.co/images/pobtrans.gif">
          <a:extLst>
            <a:ext uri="{FF2B5EF4-FFF2-40B4-BE49-F238E27FC236}">
              <a16:creationId xmlns:a16="http://schemas.microsoft.com/office/drawing/2014/main" id="{90FE26D7-8BE2-4854-9A05-A1C0C50D91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0" name="Imagen 149" descr="http://www.icbf.gov.co/images/pobtrans.gif">
          <a:extLst>
            <a:ext uri="{FF2B5EF4-FFF2-40B4-BE49-F238E27FC236}">
              <a16:creationId xmlns:a16="http://schemas.microsoft.com/office/drawing/2014/main" id="{CD8342F8-D2AA-4F97-90F6-531D68FC7A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1" name="Imagen 150" descr="http://www.icbf.gov.co/images/pobtrans.gif">
          <a:extLst>
            <a:ext uri="{FF2B5EF4-FFF2-40B4-BE49-F238E27FC236}">
              <a16:creationId xmlns:a16="http://schemas.microsoft.com/office/drawing/2014/main" id="{DBC39C3A-50F0-4322-852C-86F1508313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2" name="Imagen 151" descr="http://www.icbf.gov.co/images/pobtrans.gif">
          <a:extLst>
            <a:ext uri="{FF2B5EF4-FFF2-40B4-BE49-F238E27FC236}">
              <a16:creationId xmlns:a16="http://schemas.microsoft.com/office/drawing/2014/main" id="{B96D1D7C-9E25-4882-AF91-8DEC9C3D2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3" name="Imagen 152" descr="http://www.icbf.gov.co/images/pobtrans.gif">
          <a:extLst>
            <a:ext uri="{FF2B5EF4-FFF2-40B4-BE49-F238E27FC236}">
              <a16:creationId xmlns:a16="http://schemas.microsoft.com/office/drawing/2014/main" id="{FBE48CA9-AB78-432A-8B06-BD7E839BF0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4" name="Imagen 153" descr="http://www.icbf.gov.co/images/pobtrans.gif">
          <a:extLst>
            <a:ext uri="{FF2B5EF4-FFF2-40B4-BE49-F238E27FC236}">
              <a16:creationId xmlns:a16="http://schemas.microsoft.com/office/drawing/2014/main" id="{A024D8AD-9DAF-4349-897D-65B9C29180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5" name="Imagen 154" descr="http://www.icbf.gov.co/images/pobtrans.gif">
          <a:extLst>
            <a:ext uri="{FF2B5EF4-FFF2-40B4-BE49-F238E27FC236}">
              <a16:creationId xmlns:a16="http://schemas.microsoft.com/office/drawing/2014/main" id="{3438E4CB-1AE2-493B-8165-C38F365469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6" name="Imagen 155" descr="http://www.icbf.gov.co/images/pobtrans.gif">
          <a:extLst>
            <a:ext uri="{FF2B5EF4-FFF2-40B4-BE49-F238E27FC236}">
              <a16:creationId xmlns:a16="http://schemas.microsoft.com/office/drawing/2014/main" id="{6799E1B4-47E0-43DD-9DE4-B79F817A87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7" name="Imagen 156" descr="http://www.icbf.gov.co/images/pobtrans.gif">
          <a:extLst>
            <a:ext uri="{FF2B5EF4-FFF2-40B4-BE49-F238E27FC236}">
              <a16:creationId xmlns:a16="http://schemas.microsoft.com/office/drawing/2014/main" id="{0CEB29F8-D240-41AD-92BE-8EF7DF4DD4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8" name="Imagen 157" descr="http://www.icbf.gov.co/images/pobtrans.gif">
          <a:extLst>
            <a:ext uri="{FF2B5EF4-FFF2-40B4-BE49-F238E27FC236}">
              <a16:creationId xmlns:a16="http://schemas.microsoft.com/office/drawing/2014/main" id="{45985678-9C6A-43ED-B30C-1F502ED7E5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9" name="Imagen 158" descr="http://www.icbf.gov.co/images/pobtrans.gif">
          <a:extLst>
            <a:ext uri="{FF2B5EF4-FFF2-40B4-BE49-F238E27FC236}">
              <a16:creationId xmlns:a16="http://schemas.microsoft.com/office/drawing/2014/main" id="{46E5C24B-FC19-4EA7-9F6F-50933FE4A5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0" name="Imagen 159" descr="http://www.icbf.gov.co/images/pobtrans.gif">
          <a:extLst>
            <a:ext uri="{FF2B5EF4-FFF2-40B4-BE49-F238E27FC236}">
              <a16:creationId xmlns:a16="http://schemas.microsoft.com/office/drawing/2014/main" id="{95A1840E-9089-4949-8179-EF8C36CD9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1" name="Imagen 160" descr="http://www.icbf.gov.co/images/pobtrans.gif">
          <a:extLst>
            <a:ext uri="{FF2B5EF4-FFF2-40B4-BE49-F238E27FC236}">
              <a16:creationId xmlns:a16="http://schemas.microsoft.com/office/drawing/2014/main" id="{EE60B115-EFA9-44DB-80C7-9621671A26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2" name="Imagen 161" descr="http://www.icbf.gov.co/images/pobtrans.gif">
          <a:extLst>
            <a:ext uri="{FF2B5EF4-FFF2-40B4-BE49-F238E27FC236}">
              <a16:creationId xmlns:a16="http://schemas.microsoft.com/office/drawing/2014/main" id="{A7859D18-CACC-4D9D-B263-C03B0724B2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3" name="Imagen 162" descr="http://www.icbf.gov.co/images/pobtrans.gif">
          <a:extLst>
            <a:ext uri="{FF2B5EF4-FFF2-40B4-BE49-F238E27FC236}">
              <a16:creationId xmlns:a16="http://schemas.microsoft.com/office/drawing/2014/main" id="{4810A66A-0041-4D23-B521-9C499DB4CE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4" name="Imagen 163" descr="http://www.icbf.gov.co/images/pobtrans.gif">
          <a:extLst>
            <a:ext uri="{FF2B5EF4-FFF2-40B4-BE49-F238E27FC236}">
              <a16:creationId xmlns:a16="http://schemas.microsoft.com/office/drawing/2014/main" id="{F2D8F4C1-B026-4013-B047-75E9E2814D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5" name="Imagen 164" descr="http://www.icbf.gov.co/images/pobtrans.gif">
          <a:extLst>
            <a:ext uri="{FF2B5EF4-FFF2-40B4-BE49-F238E27FC236}">
              <a16:creationId xmlns:a16="http://schemas.microsoft.com/office/drawing/2014/main" id="{EE75D0B2-9148-450F-9F09-721EFCAE5E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6" name="Imagen 165" descr="http://www.icbf.gov.co/images/pobtrans.gif">
          <a:extLst>
            <a:ext uri="{FF2B5EF4-FFF2-40B4-BE49-F238E27FC236}">
              <a16:creationId xmlns:a16="http://schemas.microsoft.com/office/drawing/2014/main" id="{019D6661-3183-47C5-AD1F-772E17E824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7" name="Imagen 166" descr="http://www.icbf.gov.co/images/pobtrans.gif">
          <a:extLst>
            <a:ext uri="{FF2B5EF4-FFF2-40B4-BE49-F238E27FC236}">
              <a16:creationId xmlns:a16="http://schemas.microsoft.com/office/drawing/2014/main" id="{D94FCDED-98E9-45FE-9918-78CD4F364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8" name="Imagen 167" descr="http://www.icbf.gov.co/images/pobtrans.gif">
          <a:extLst>
            <a:ext uri="{FF2B5EF4-FFF2-40B4-BE49-F238E27FC236}">
              <a16:creationId xmlns:a16="http://schemas.microsoft.com/office/drawing/2014/main" id="{18B83140-227F-4366-99B9-57EE94AF77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9" name="Imagen 168" descr="http://www.icbf.gov.co/images/pobtrans.gif">
          <a:extLst>
            <a:ext uri="{FF2B5EF4-FFF2-40B4-BE49-F238E27FC236}">
              <a16:creationId xmlns:a16="http://schemas.microsoft.com/office/drawing/2014/main" id="{431A1297-6B39-46F8-AA93-8516E567A4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0" name="Imagen 169" descr="http://www.icbf.gov.co/images/pobtrans.gif">
          <a:extLst>
            <a:ext uri="{FF2B5EF4-FFF2-40B4-BE49-F238E27FC236}">
              <a16:creationId xmlns:a16="http://schemas.microsoft.com/office/drawing/2014/main" id="{890EE0D4-47D2-41AD-BABB-74202A5B09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1" name="Imagen 170" descr="http://www.icbf.gov.co/images/pobtrans.gif">
          <a:extLst>
            <a:ext uri="{FF2B5EF4-FFF2-40B4-BE49-F238E27FC236}">
              <a16:creationId xmlns:a16="http://schemas.microsoft.com/office/drawing/2014/main" id="{E9536B2E-2E3A-44AF-A670-1A0680F5CE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2" name="Imagen 171" descr="http://www.icbf.gov.co/images/pobtrans.gif">
          <a:extLst>
            <a:ext uri="{FF2B5EF4-FFF2-40B4-BE49-F238E27FC236}">
              <a16:creationId xmlns:a16="http://schemas.microsoft.com/office/drawing/2014/main" id="{004E3E7B-FA33-4E6B-82A6-C0E43751CD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3" name="Imagen 172" descr="http://www.icbf.gov.co/images/pobtrans.gif">
          <a:extLst>
            <a:ext uri="{FF2B5EF4-FFF2-40B4-BE49-F238E27FC236}">
              <a16:creationId xmlns:a16="http://schemas.microsoft.com/office/drawing/2014/main" id="{219164C7-AC48-4FA5-9695-6AA950B3FE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4" name="Imagen 173" descr="http://www.icbf.gov.co/images/pobtrans.gif">
          <a:extLst>
            <a:ext uri="{FF2B5EF4-FFF2-40B4-BE49-F238E27FC236}">
              <a16:creationId xmlns:a16="http://schemas.microsoft.com/office/drawing/2014/main" id="{246D215D-3879-43A9-88E7-E1648495FB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5" name="Imagen 174" descr="http://www.icbf.gov.co/images/pobtrans.gif">
          <a:extLst>
            <a:ext uri="{FF2B5EF4-FFF2-40B4-BE49-F238E27FC236}">
              <a16:creationId xmlns:a16="http://schemas.microsoft.com/office/drawing/2014/main" id="{A2B56838-CF17-414E-A39B-22AC964575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6" name="Imagen 175" descr="http://www.icbf.gov.co/images/pobtrans.gif">
          <a:extLst>
            <a:ext uri="{FF2B5EF4-FFF2-40B4-BE49-F238E27FC236}">
              <a16:creationId xmlns:a16="http://schemas.microsoft.com/office/drawing/2014/main" id="{A3527154-D599-460A-B905-22F4BDEC62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7" name="Imagen 176" descr="http://www.icbf.gov.co/images/pobtrans.gif">
          <a:extLst>
            <a:ext uri="{FF2B5EF4-FFF2-40B4-BE49-F238E27FC236}">
              <a16:creationId xmlns:a16="http://schemas.microsoft.com/office/drawing/2014/main" id="{B2345C1F-FEA9-4079-A97D-8C113C47A5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8" name="Imagen 177" descr="http://www.icbf.gov.co/images/pobtrans.gif">
          <a:extLst>
            <a:ext uri="{FF2B5EF4-FFF2-40B4-BE49-F238E27FC236}">
              <a16:creationId xmlns:a16="http://schemas.microsoft.com/office/drawing/2014/main" id="{271ADC71-4101-4927-8A34-5A48FF496A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9" name="Imagen 178" descr="http://www.icbf.gov.co/images/pobtrans.gif">
          <a:extLst>
            <a:ext uri="{FF2B5EF4-FFF2-40B4-BE49-F238E27FC236}">
              <a16:creationId xmlns:a16="http://schemas.microsoft.com/office/drawing/2014/main" id="{F98C6725-CA38-41D7-92AA-ED0CCBED1D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0" name="Imagen 179" descr="http://www.icbf.gov.co/images/pobtrans.gif">
          <a:extLst>
            <a:ext uri="{FF2B5EF4-FFF2-40B4-BE49-F238E27FC236}">
              <a16:creationId xmlns:a16="http://schemas.microsoft.com/office/drawing/2014/main" id="{9B512A10-56A9-4228-9A96-EC19AF1EA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1" name="Imagen 180" descr="http://www.icbf.gov.co/images/pobtrans.gif">
          <a:extLst>
            <a:ext uri="{FF2B5EF4-FFF2-40B4-BE49-F238E27FC236}">
              <a16:creationId xmlns:a16="http://schemas.microsoft.com/office/drawing/2014/main" id="{4865D2D0-9E13-47FA-BB97-DADDA73B62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2" name="Imagen 181" descr="http://www.icbf.gov.co/images/pobtrans.gif">
          <a:extLst>
            <a:ext uri="{FF2B5EF4-FFF2-40B4-BE49-F238E27FC236}">
              <a16:creationId xmlns:a16="http://schemas.microsoft.com/office/drawing/2014/main" id="{8A92AE78-972B-4C30-8DF0-9041416EA7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3" name="Imagen 182" descr="http://www.icbf.gov.co/images/pobtrans.gif">
          <a:extLst>
            <a:ext uri="{FF2B5EF4-FFF2-40B4-BE49-F238E27FC236}">
              <a16:creationId xmlns:a16="http://schemas.microsoft.com/office/drawing/2014/main" id="{5A2D17DE-D96E-49B7-9E5D-3CD573A2E2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4" name="Imagen 183" descr="http://www.icbf.gov.co/images/pobtrans.gif">
          <a:extLst>
            <a:ext uri="{FF2B5EF4-FFF2-40B4-BE49-F238E27FC236}">
              <a16:creationId xmlns:a16="http://schemas.microsoft.com/office/drawing/2014/main" id="{517397F7-39B2-4935-A76D-FA4A520224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5" name="Imagen 184" descr="http://www.icbf.gov.co/images/pobtrans.gif">
          <a:extLst>
            <a:ext uri="{FF2B5EF4-FFF2-40B4-BE49-F238E27FC236}">
              <a16:creationId xmlns:a16="http://schemas.microsoft.com/office/drawing/2014/main" id="{499EA149-A7C1-4F53-8C41-5F64090617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6" name="Imagen 185" descr="http://www.icbf.gov.co/images/pobtrans.gif">
          <a:extLst>
            <a:ext uri="{FF2B5EF4-FFF2-40B4-BE49-F238E27FC236}">
              <a16:creationId xmlns:a16="http://schemas.microsoft.com/office/drawing/2014/main" id="{38C61551-7FB3-4C6E-B4A7-F2590C4704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7" name="Imagen 186" descr="http://www.icbf.gov.co/images/pobtrans.gif">
          <a:extLst>
            <a:ext uri="{FF2B5EF4-FFF2-40B4-BE49-F238E27FC236}">
              <a16:creationId xmlns:a16="http://schemas.microsoft.com/office/drawing/2014/main" id="{D4CE9313-42F8-4220-8C25-FC41290117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8" name="Imagen 187" descr="http://www.icbf.gov.co/images/pobtrans.gif">
          <a:extLst>
            <a:ext uri="{FF2B5EF4-FFF2-40B4-BE49-F238E27FC236}">
              <a16:creationId xmlns:a16="http://schemas.microsoft.com/office/drawing/2014/main" id="{F02F8B7C-8CE1-46B2-9082-1A53D0B60D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9" name="Imagen 188" descr="http://www.icbf.gov.co/images/pobtrans.gif">
          <a:extLst>
            <a:ext uri="{FF2B5EF4-FFF2-40B4-BE49-F238E27FC236}">
              <a16:creationId xmlns:a16="http://schemas.microsoft.com/office/drawing/2014/main" id="{15714BF1-D3DD-456C-8D66-CB3FC4D2E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0" name="Imagen 189" descr="http://www.icbf.gov.co/images/pobtrans.gif">
          <a:extLst>
            <a:ext uri="{FF2B5EF4-FFF2-40B4-BE49-F238E27FC236}">
              <a16:creationId xmlns:a16="http://schemas.microsoft.com/office/drawing/2014/main" id="{A4E2ADE8-728C-4FE0-8AE8-C658DC5C64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1" name="Imagen 190" descr="http://www.icbf.gov.co/images/pobtrans.gif">
          <a:extLst>
            <a:ext uri="{FF2B5EF4-FFF2-40B4-BE49-F238E27FC236}">
              <a16:creationId xmlns:a16="http://schemas.microsoft.com/office/drawing/2014/main" id="{94590BE8-7B1E-4AEA-9955-D9092F4097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2" name="Imagen 191" descr="http://www.icbf.gov.co/images/pobtrans.gif">
          <a:extLst>
            <a:ext uri="{FF2B5EF4-FFF2-40B4-BE49-F238E27FC236}">
              <a16:creationId xmlns:a16="http://schemas.microsoft.com/office/drawing/2014/main" id="{F0DA6DB8-FB03-4AF2-A7F4-9031E3BA17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3" name="Imagen 192" descr="http://www.icbf.gov.co/images/pobtrans.gif">
          <a:extLst>
            <a:ext uri="{FF2B5EF4-FFF2-40B4-BE49-F238E27FC236}">
              <a16:creationId xmlns:a16="http://schemas.microsoft.com/office/drawing/2014/main" id="{A501B695-0E54-4D54-B7C6-5D1EE59F19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4" name="Imagen 193" descr="http://www.icbf.gov.co/images/pobtrans.gif">
          <a:extLst>
            <a:ext uri="{FF2B5EF4-FFF2-40B4-BE49-F238E27FC236}">
              <a16:creationId xmlns:a16="http://schemas.microsoft.com/office/drawing/2014/main" id="{DAE59CE9-79E5-45ED-BE76-ABD7355854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5" name="Imagen 194" descr="http://www.icbf.gov.co/images/pobtrans.gif">
          <a:extLst>
            <a:ext uri="{FF2B5EF4-FFF2-40B4-BE49-F238E27FC236}">
              <a16:creationId xmlns:a16="http://schemas.microsoft.com/office/drawing/2014/main" id="{3CFFC1B4-C1E0-49B3-AA8F-DAC1F506A9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6" name="Imagen 195" descr="http://www.icbf.gov.co/images/pobtrans.gif">
          <a:extLst>
            <a:ext uri="{FF2B5EF4-FFF2-40B4-BE49-F238E27FC236}">
              <a16:creationId xmlns:a16="http://schemas.microsoft.com/office/drawing/2014/main" id="{42CBA6BB-B89D-4832-B712-D4D52A1D0E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7" name="Imagen 196" descr="http://www.icbf.gov.co/images/pobtrans.gif">
          <a:extLst>
            <a:ext uri="{FF2B5EF4-FFF2-40B4-BE49-F238E27FC236}">
              <a16:creationId xmlns:a16="http://schemas.microsoft.com/office/drawing/2014/main" id="{1214AAC4-494C-45C7-B1D3-7BD441A8D0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8" name="Imagen 197" descr="http://www.icbf.gov.co/images/pobtrans.gif">
          <a:extLst>
            <a:ext uri="{FF2B5EF4-FFF2-40B4-BE49-F238E27FC236}">
              <a16:creationId xmlns:a16="http://schemas.microsoft.com/office/drawing/2014/main" id="{CF2A82FA-F7F6-4CE2-978A-F99232BA5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9" name="Imagen 198" descr="http://www.icbf.gov.co/images/pobtrans.gif">
          <a:extLst>
            <a:ext uri="{FF2B5EF4-FFF2-40B4-BE49-F238E27FC236}">
              <a16:creationId xmlns:a16="http://schemas.microsoft.com/office/drawing/2014/main" id="{500CEA9B-23F3-4F2B-8886-DB9C9FC741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0" name="Imagen 199" descr="http://www.icbf.gov.co/images/pobtrans.gif">
          <a:extLst>
            <a:ext uri="{FF2B5EF4-FFF2-40B4-BE49-F238E27FC236}">
              <a16:creationId xmlns:a16="http://schemas.microsoft.com/office/drawing/2014/main" id="{3942F3A7-1BA7-45A8-8B43-7F8059B8CC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1" name="Imagen 200" descr="http://www.icbf.gov.co/images/pobtrans.gif">
          <a:extLst>
            <a:ext uri="{FF2B5EF4-FFF2-40B4-BE49-F238E27FC236}">
              <a16:creationId xmlns:a16="http://schemas.microsoft.com/office/drawing/2014/main" id="{043F7548-694B-4789-9CD8-CF8794232E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2" name="Imagen 201" descr="http://www.icbf.gov.co/images/pobtrans.gif">
          <a:extLst>
            <a:ext uri="{FF2B5EF4-FFF2-40B4-BE49-F238E27FC236}">
              <a16:creationId xmlns:a16="http://schemas.microsoft.com/office/drawing/2014/main" id="{6F46C8B5-4C9F-4E5D-9E97-644D2125D3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3" name="Imagen 202" descr="http://www.icbf.gov.co/images/pobtrans.gif">
          <a:extLst>
            <a:ext uri="{FF2B5EF4-FFF2-40B4-BE49-F238E27FC236}">
              <a16:creationId xmlns:a16="http://schemas.microsoft.com/office/drawing/2014/main" id="{83AA3219-AA91-42EC-957E-C9164D4F39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4" name="Imagen 203" descr="http://www.icbf.gov.co/images/pobtrans.gif">
          <a:extLst>
            <a:ext uri="{FF2B5EF4-FFF2-40B4-BE49-F238E27FC236}">
              <a16:creationId xmlns:a16="http://schemas.microsoft.com/office/drawing/2014/main" id="{5173453F-D5B3-4CDF-B364-A4E4704CD9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5" name="Imagen 204" descr="http://www.icbf.gov.co/images/pobtrans.gif">
          <a:extLst>
            <a:ext uri="{FF2B5EF4-FFF2-40B4-BE49-F238E27FC236}">
              <a16:creationId xmlns:a16="http://schemas.microsoft.com/office/drawing/2014/main" id="{881B28D0-3B24-46E7-8519-B88C17B5B0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6" name="Imagen 205" descr="http://www.icbf.gov.co/images/pobtrans.gif">
          <a:extLst>
            <a:ext uri="{FF2B5EF4-FFF2-40B4-BE49-F238E27FC236}">
              <a16:creationId xmlns:a16="http://schemas.microsoft.com/office/drawing/2014/main" id="{1A8162BB-AC78-4AEB-B13A-DE868FE3F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7" name="Imagen 206" descr="http://www.icbf.gov.co/images/pobtrans.gif">
          <a:extLst>
            <a:ext uri="{FF2B5EF4-FFF2-40B4-BE49-F238E27FC236}">
              <a16:creationId xmlns:a16="http://schemas.microsoft.com/office/drawing/2014/main" id="{56B7AD90-A416-4BBC-80FC-1CE8CDD626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8" name="Imagen 207" descr="http://www.icbf.gov.co/images/pobtrans.gif">
          <a:extLst>
            <a:ext uri="{FF2B5EF4-FFF2-40B4-BE49-F238E27FC236}">
              <a16:creationId xmlns:a16="http://schemas.microsoft.com/office/drawing/2014/main" id="{34C15D92-47C3-491A-9F3E-616C33ADEA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9" name="Imagen 208" descr="http://www.icbf.gov.co/images/pobtrans.gif">
          <a:extLst>
            <a:ext uri="{FF2B5EF4-FFF2-40B4-BE49-F238E27FC236}">
              <a16:creationId xmlns:a16="http://schemas.microsoft.com/office/drawing/2014/main" id="{453B8D3A-84F3-42A9-B845-7FFEBAE4F4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0" name="Imagen 209" descr="http://www.icbf.gov.co/images/pobtrans.gif">
          <a:extLst>
            <a:ext uri="{FF2B5EF4-FFF2-40B4-BE49-F238E27FC236}">
              <a16:creationId xmlns:a16="http://schemas.microsoft.com/office/drawing/2014/main" id="{F1F70E82-070D-4170-9B18-4691C319C7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1" name="Imagen 210" descr="http://www.icbf.gov.co/images/pobtrans.gif">
          <a:extLst>
            <a:ext uri="{FF2B5EF4-FFF2-40B4-BE49-F238E27FC236}">
              <a16:creationId xmlns:a16="http://schemas.microsoft.com/office/drawing/2014/main" id="{5CE4EDC2-437E-4DD6-8FA1-EB11926BB4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2" name="Imagen 211" descr="http://www.icbf.gov.co/images/pobtrans.gif">
          <a:extLst>
            <a:ext uri="{FF2B5EF4-FFF2-40B4-BE49-F238E27FC236}">
              <a16:creationId xmlns:a16="http://schemas.microsoft.com/office/drawing/2014/main" id="{1963CAC7-833A-4DB8-AED2-27B151C065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3" name="Imagen 212" descr="http://www.icbf.gov.co/images/pobtrans.gif">
          <a:extLst>
            <a:ext uri="{FF2B5EF4-FFF2-40B4-BE49-F238E27FC236}">
              <a16:creationId xmlns:a16="http://schemas.microsoft.com/office/drawing/2014/main" id="{35EF45E0-34D2-4952-B5B5-07357BE040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4" name="Imagen 213" descr="http://www.icbf.gov.co/images/pobtrans.gif">
          <a:extLst>
            <a:ext uri="{FF2B5EF4-FFF2-40B4-BE49-F238E27FC236}">
              <a16:creationId xmlns:a16="http://schemas.microsoft.com/office/drawing/2014/main" id="{2C5515D1-917E-4DDE-B29A-D358CE5731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5" name="Imagen 214" descr="http://www.icbf.gov.co/images/pobtrans.gif">
          <a:extLst>
            <a:ext uri="{FF2B5EF4-FFF2-40B4-BE49-F238E27FC236}">
              <a16:creationId xmlns:a16="http://schemas.microsoft.com/office/drawing/2014/main" id="{067E7A4E-B604-4E52-AAB3-EF4B54FFE3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6" name="Imagen 215" descr="http://www.icbf.gov.co/images/pobtrans.gif">
          <a:extLst>
            <a:ext uri="{FF2B5EF4-FFF2-40B4-BE49-F238E27FC236}">
              <a16:creationId xmlns:a16="http://schemas.microsoft.com/office/drawing/2014/main" id="{8B909FA8-420C-4FD9-BD7C-E318547F9C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7" name="Imagen 216" descr="http://www.icbf.gov.co/images/pobtrans.gif">
          <a:extLst>
            <a:ext uri="{FF2B5EF4-FFF2-40B4-BE49-F238E27FC236}">
              <a16:creationId xmlns:a16="http://schemas.microsoft.com/office/drawing/2014/main" id="{3EDADCC9-6222-4543-B361-933E05B0D2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8" name="Imagen 217" descr="http://www.icbf.gov.co/images/pobtrans.gif">
          <a:extLst>
            <a:ext uri="{FF2B5EF4-FFF2-40B4-BE49-F238E27FC236}">
              <a16:creationId xmlns:a16="http://schemas.microsoft.com/office/drawing/2014/main" id="{6107AAC8-F34C-4D4D-AFDC-634D3A715E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9" name="Imagen 218" descr="http://www.icbf.gov.co/images/pobtrans.gif">
          <a:extLst>
            <a:ext uri="{FF2B5EF4-FFF2-40B4-BE49-F238E27FC236}">
              <a16:creationId xmlns:a16="http://schemas.microsoft.com/office/drawing/2014/main" id="{586DA420-0886-4FC5-8648-9B868FDB6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0" name="Imagen 219" descr="http://www.icbf.gov.co/images/pobtrans.gif">
          <a:extLst>
            <a:ext uri="{FF2B5EF4-FFF2-40B4-BE49-F238E27FC236}">
              <a16:creationId xmlns:a16="http://schemas.microsoft.com/office/drawing/2014/main" id="{AAEA60D5-99B7-4787-A872-9AAD7F6D4B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1" name="Imagen 220" descr="http://www.icbf.gov.co/images/pobtrans.gif">
          <a:extLst>
            <a:ext uri="{FF2B5EF4-FFF2-40B4-BE49-F238E27FC236}">
              <a16:creationId xmlns:a16="http://schemas.microsoft.com/office/drawing/2014/main" id="{B3CC79A2-3119-45D8-88B0-55B554ED89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2" name="Imagen 221" descr="http://www.icbf.gov.co/images/pobtrans.gif">
          <a:extLst>
            <a:ext uri="{FF2B5EF4-FFF2-40B4-BE49-F238E27FC236}">
              <a16:creationId xmlns:a16="http://schemas.microsoft.com/office/drawing/2014/main" id="{8AD60E6C-B941-49EE-82F2-9C5BAADC1E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3" name="Imagen 222" descr="http://www.icbf.gov.co/images/pobtrans.gif">
          <a:extLst>
            <a:ext uri="{FF2B5EF4-FFF2-40B4-BE49-F238E27FC236}">
              <a16:creationId xmlns:a16="http://schemas.microsoft.com/office/drawing/2014/main" id="{B0A93190-8C3D-45F7-A73C-E0B1FB8C47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4" name="Imagen 223" descr="http://www.icbf.gov.co/images/pobtrans.gif">
          <a:extLst>
            <a:ext uri="{FF2B5EF4-FFF2-40B4-BE49-F238E27FC236}">
              <a16:creationId xmlns:a16="http://schemas.microsoft.com/office/drawing/2014/main" id="{60CA62ED-2596-46BA-883A-880B8EA797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5" name="Imagen 224" descr="http://www.icbf.gov.co/images/pobtrans.gif">
          <a:extLst>
            <a:ext uri="{FF2B5EF4-FFF2-40B4-BE49-F238E27FC236}">
              <a16:creationId xmlns:a16="http://schemas.microsoft.com/office/drawing/2014/main" id="{BB144699-04AE-49EA-9F60-B74730B8AC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6" name="Imagen 225" descr="http://www.icbf.gov.co/images/pobtrans.gif">
          <a:extLst>
            <a:ext uri="{FF2B5EF4-FFF2-40B4-BE49-F238E27FC236}">
              <a16:creationId xmlns:a16="http://schemas.microsoft.com/office/drawing/2014/main" id="{AB657EAF-E7EA-46E1-B587-0FC6448A55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7" name="Imagen 226" descr="http://www.icbf.gov.co/images/pobtrans.gif">
          <a:extLst>
            <a:ext uri="{FF2B5EF4-FFF2-40B4-BE49-F238E27FC236}">
              <a16:creationId xmlns:a16="http://schemas.microsoft.com/office/drawing/2014/main" id="{CD2D65A3-E047-444B-B936-47858A0B84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8" name="Imagen 227" descr="http://www.icbf.gov.co/images/pobtrans.gif">
          <a:extLst>
            <a:ext uri="{FF2B5EF4-FFF2-40B4-BE49-F238E27FC236}">
              <a16:creationId xmlns:a16="http://schemas.microsoft.com/office/drawing/2014/main" id="{1F846C30-34F5-4C5E-9A42-220B568260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9" name="Imagen 228" descr="http://www.icbf.gov.co/images/pobtrans.gif">
          <a:extLst>
            <a:ext uri="{FF2B5EF4-FFF2-40B4-BE49-F238E27FC236}">
              <a16:creationId xmlns:a16="http://schemas.microsoft.com/office/drawing/2014/main" id="{6F5DC30C-9A45-4598-8742-3B2D306BE2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0" name="Imagen 229" descr="http://www.icbf.gov.co/images/pobtrans.gif">
          <a:extLst>
            <a:ext uri="{FF2B5EF4-FFF2-40B4-BE49-F238E27FC236}">
              <a16:creationId xmlns:a16="http://schemas.microsoft.com/office/drawing/2014/main" id="{0DABBA42-538D-4F28-AFD0-BA66CB8733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1" name="Imagen 230" descr="http://www.icbf.gov.co/images/pobtrans.gif">
          <a:extLst>
            <a:ext uri="{FF2B5EF4-FFF2-40B4-BE49-F238E27FC236}">
              <a16:creationId xmlns:a16="http://schemas.microsoft.com/office/drawing/2014/main" id="{E18E9FB1-F4FC-4091-937E-EF364547E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2" name="Imagen 231" descr="http://www.icbf.gov.co/images/pobtrans.gif">
          <a:extLst>
            <a:ext uri="{FF2B5EF4-FFF2-40B4-BE49-F238E27FC236}">
              <a16:creationId xmlns:a16="http://schemas.microsoft.com/office/drawing/2014/main" id="{D931D5AA-4C92-400B-9CD0-D846DB86C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3" name="Imagen 232" descr="http://www.icbf.gov.co/images/pobtrans.gif">
          <a:extLst>
            <a:ext uri="{FF2B5EF4-FFF2-40B4-BE49-F238E27FC236}">
              <a16:creationId xmlns:a16="http://schemas.microsoft.com/office/drawing/2014/main" id="{7CCEA852-4BB5-4060-947E-036C966E1F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4" name="Imagen 233" descr="http://www.icbf.gov.co/images/pobtrans.gif">
          <a:extLst>
            <a:ext uri="{FF2B5EF4-FFF2-40B4-BE49-F238E27FC236}">
              <a16:creationId xmlns:a16="http://schemas.microsoft.com/office/drawing/2014/main" id="{949C5718-4E1B-42F0-A532-4532FF363A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5" name="Imagen 234" descr="http://www.icbf.gov.co/images/pobtrans.gif">
          <a:extLst>
            <a:ext uri="{FF2B5EF4-FFF2-40B4-BE49-F238E27FC236}">
              <a16:creationId xmlns:a16="http://schemas.microsoft.com/office/drawing/2014/main" id="{913EE885-4BAD-4183-BD1D-CF4BBED4A6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6" name="Imagen 235" descr="http://www.icbf.gov.co/images/pobtrans.gif">
          <a:extLst>
            <a:ext uri="{FF2B5EF4-FFF2-40B4-BE49-F238E27FC236}">
              <a16:creationId xmlns:a16="http://schemas.microsoft.com/office/drawing/2014/main" id="{95F9F76D-CD2A-4984-BE2C-163A2E7FFC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7" name="Imagen 236" descr="http://www.icbf.gov.co/images/pobtrans.gif">
          <a:extLst>
            <a:ext uri="{FF2B5EF4-FFF2-40B4-BE49-F238E27FC236}">
              <a16:creationId xmlns:a16="http://schemas.microsoft.com/office/drawing/2014/main" id="{2A2F5FDD-5FE3-4964-A1BE-51DCC529E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8" name="Imagen 237" descr="http://www.icbf.gov.co/images/pobtrans.gif">
          <a:extLst>
            <a:ext uri="{FF2B5EF4-FFF2-40B4-BE49-F238E27FC236}">
              <a16:creationId xmlns:a16="http://schemas.microsoft.com/office/drawing/2014/main" id="{BE5062C1-01EE-4507-BE71-8443029B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9" name="Imagen 238" descr="http://www.icbf.gov.co/images/pobtrans.gif">
          <a:extLst>
            <a:ext uri="{FF2B5EF4-FFF2-40B4-BE49-F238E27FC236}">
              <a16:creationId xmlns:a16="http://schemas.microsoft.com/office/drawing/2014/main" id="{C042F04C-B898-4077-A6CE-B8E3E34AA7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0" name="Imagen 239" descr="http://www.icbf.gov.co/images/pobtrans.gif">
          <a:extLst>
            <a:ext uri="{FF2B5EF4-FFF2-40B4-BE49-F238E27FC236}">
              <a16:creationId xmlns:a16="http://schemas.microsoft.com/office/drawing/2014/main" id="{5EB12028-A5B4-4B3E-895C-FEAD0DF387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1" name="Imagen 240" descr="http://www.icbf.gov.co/images/pobtrans.gif">
          <a:extLst>
            <a:ext uri="{FF2B5EF4-FFF2-40B4-BE49-F238E27FC236}">
              <a16:creationId xmlns:a16="http://schemas.microsoft.com/office/drawing/2014/main" id="{E394DF67-F757-41C0-AD0C-3AE27F4287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2" name="Imagen 241" descr="http://www.icbf.gov.co/images/pobtrans.gif">
          <a:extLst>
            <a:ext uri="{FF2B5EF4-FFF2-40B4-BE49-F238E27FC236}">
              <a16:creationId xmlns:a16="http://schemas.microsoft.com/office/drawing/2014/main" id="{7D475F0A-0158-402D-B186-8A3401D704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3" name="Imagen 242" descr="http://www.icbf.gov.co/images/pobtrans.gif">
          <a:extLst>
            <a:ext uri="{FF2B5EF4-FFF2-40B4-BE49-F238E27FC236}">
              <a16:creationId xmlns:a16="http://schemas.microsoft.com/office/drawing/2014/main" id="{16122631-8B20-4A06-A5C8-DD08FC8717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4" name="Imagen 243" descr="http://www.icbf.gov.co/images/pobtrans.gif">
          <a:extLst>
            <a:ext uri="{FF2B5EF4-FFF2-40B4-BE49-F238E27FC236}">
              <a16:creationId xmlns:a16="http://schemas.microsoft.com/office/drawing/2014/main" id="{DDF397E2-A10C-4478-B4B3-A1E6C22B96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5" name="Imagen 244" descr="http://www.icbf.gov.co/images/pobtrans.gif">
          <a:extLst>
            <a:ext uri="{FF2B5EF4-FFF2-40B4-BE49-F238E27FC236}">
              <a16:creationId xmlns:a16="http://schemas.microsoft.com/office/drawing/2014/main" id="{7828D2C1-1943-451F-B4DA-40C641096D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6" name="Imagen 245" descr="http://www.icbf.gov.co/images/pobtrans.gif">
          <a:extLst>
            <a:ext uri="{FF2B5EF4-FFF2-40B4-BE49-F238E27FC236}">
              <a16:creationId xmlns:a16="http://schemas.microsoft.com/office/drawing/2014/main" id="{D7DE6A68-743A-4577-94D4-2831853CF5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7" name="Imagen 246" descr="http://www.icbf.gov.co/images/pobtrans.gif">
          <a:extLst>
            <a:ext uri="{FF2B5EF4-FFF2-40B4-BE49-F238E27FC236}">
              <a16:creationId xmlns:a16="http://schemas.microsoft.com/office/drawing/2014/main" id="{B4C7FCEB-88BE-4D32-B9EE-AA42F03FE4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8" name="Imagen 247" descr="http://www.icbf.gov.co/images/pobtrans.gif">
          <a:extLst>
            <a:ext uri="{FF2B5EF4-FFF2-40B4-BE49-F238E27FC236}">
              <a16:creationId xmlns:a16="http://schemas.microsoft.com/office/drawing/2014/main" id="{099B9BCD-AEE2-4534-9C98-C9FCDA0EB4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9" name="Imagen 248" descr="http://www.icbf.gov.co/images/pobtrans.gif">
          <a:extLst>
            <a:ext uri="{FF2B5EF4-FFF2-40B4-BE49-F238E27FC236}">
              <a16:creationId xmlns:a16="http://schemas.microsoft.com/office/drawing/2014/main" id="{9A4308CC-6248-4EF8-B751-3E54E7DDF3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0" name="Imagen 249" descr="http://www.icbf.gov.co/images/pobtrans.gif">
          <a:extLst>
            <a:ext uri="{FF2B5EF4-FFF2-40B4-BE49-F238E27FC236}">
              <a16:creationId xmlns:a16="http://schemas.microsoft.com/office/drawing/2014/main" id="{C42F4BB0-A068-400B-8479-B4E517F067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1" name="Imagen 250" descr="http://www.icbf.gov.co/images/pobtrans.gif">
          <a:extLst>
            <a:ext uri="{FF2B5EF4-FFF2-40B4-BE49-F238E27FC236}">
              <a16:creationId xmlns:a16="http://schemas.microsoft.com/office/drawing/2014/main" id="{C1617585-8F30-4026-938C-C82E93DDF3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2" name="Imagen 251" descr="http://www.icbf.gov.co/images/pobtrans.gif">
          <a:extLst>
            <a:ext uri="{FF2B5EF4-FFF2-40B4-BE49-F238E27FC236}">
              <a16:creationId xmlns:a16="http://schemas.microsoft.com/office/drawing/2014/main" id="{5F0DEEE7-A7FD-4271-BDB0-2BAD9760E1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3" name="Imagen 252" descr="http://www.icbf.gov.co/images/pobtrans.gif">
          <a:extLst>
            <a:ext uri="{FF2B5EF4-FFF2-40B4-BE49-F238E27FC236}">
              <a16:creationId xmlns:a16="http://schemas.microsoft.com/office/drawing/2014/main" id="{DBA73C9D-C0A2-47DD-BE47-08B35810C3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4" name="Imagen 253" descr="http://www.icbf.gov.co/images/pobtrans.gif">
          <a:extLst>
            <a:ext uri="{FF2B5EF4-FFF2-40B4-BE49-F238E27FC236}">
              <a16:creationId xmlns:a16="http://schemas.microsoft.com/office/drawing/2014/main" id="{6F8E0BE7-1093-400F-8B3F-FA9576D1ED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5" name="Imagen 254" descr="http://www.icbf.gov.co/images/pobtrans.gif">
          <a:extLst>
            <a:ext uri="{FF2B5EF4-FFF2-40B4-BE49-F238E27FC236}">
              <a16:creationId xmlns:a16="http://schemas.microsoft.com/office/drawing/2014/main" id="{D2405D2F-90F9-4A0E-AD38-D0B4E942B3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6" name="Imagen 255" descr="http://www.icbf.gov.co/images/pobtrans.gif">
          <a:extLst>
            <a:ext uri="{FF2B5EF4-FFF2-40B4-BE49-F238E27FC236}">
              <a16:creationId xmlns:a16="http://schemas.microsoft.com/office/drawing/2014/main" id="{A0FDC733-D606-4BB0-95CF-C3560A798E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7" name="Imagen 256" descr="http://www.icbf.gov.co/images/pobtrans.gif">
          <a:extLst>
            <a:ext uri="{FF2B5EF4-FFF2-40B4-BE49-F238E27FC236}">
              <a16:creationId xmlns:a16="http://schemas.microsoft.com/office/drawing/2014/main" id="{1BB0037F-632C-4007-A864-92CF4E9958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8" name="Imagen 257" descr="http://www.icbf.gov.co/images/pobtrans.gif">
          <a:extLst>
            <a:ext uri="{FF2B5EF4-FFF2-40B4-BE49-F238E27FC236}">
              <a16:creationId xmlns:a16="http://schemas.microsoft.com/office/drawing/2014/main" id="{E34AF7BE-D98B-489B-B2C8-08AF7B0F7E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9" name="Imagen 258" descr="http://www.icbf.gov.co/images/pobtrans.gif">
          <a:extLst>
            <a:ext uri="{FF2B5EF4-FFF2-40B4-BE49-F238E27FC236}">
              <a16:creationId xmlns:a16="http://schemas.microsoft.com/office/drawing/2014/main" id="{DC4B8D45-E284-4C81-B7A3-A61A03157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0" name="Imagen 259" descr="http://www.icbf.gov.co/images/pobtrans.gif">
          <a:extLst>
            <a:ext uri="{FF2B5EF4-FFF2-40B4-BE49-F238E27FC236}">
              <a16:creationId xmlns:a16="http://schemas.microsoft.com/office/drawing/2014/main" id="{DC82B64F-C5AC-4291-8719-C524065B2E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1" name="Imagen 260" descr="http://www.icbf.gov.co/images/pobtrans.gif">
          <a:extLst>
            <a:ext uri="{FF2B5EF4-FFF2-40B4-BE49-F238E27FC236}">
              <a16:creationId xmlns:a16="http://schemas.microsoft.com/office/drawing/2014/main" id="{0F109CB8-15F3-4BBE-AF7C-01D6BE81F6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2" name="Imagen 261" descr="http://www.icbf.gov.co/images/pobtrans.gif">
          <a:extLst>
            <a:ext uri="{FF2B5EF4-FFF2-40B4-BE49-F238E27FC236}">
              <a16:creationId xmlns:a16="http://schemas.microsoft.com/office/drawing/2014/main" id="{4C043A43-96DC-4F3D-9556-DA583D909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3" name="Imagen 262" descr="http://www.icbf.gov.co/images/pobtrans.gif">
          <a:extLst>
            <a:ext uri="{FF2B5EF4-FFF2-40B4-BE49-F238E27FC236}">
              <a16:creationId xmlns:a16="http://schemas.microsoft.com/office/drawing/2014/main" id="{A75167C0-2641-4F51-89FC-AD0C97EE64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4" name="Imagen 263" descr="http://www.icbf.gov.co/images/pobtrans.gif">
          <a:extLst>
            <a:ext uri="{FF2B5EF4-FFF2-40B4-BE49-F238E27FC236}">
              <a16:creationId xmlns:a16="http://schemas.microsoft.com/office/drawing/2014/main" id="{A47956A3-660E-4A5F-9241-6168C28F62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5" name="Imagen 264" descr="http://www.icbf.gov.co/images/pobtrans.gif">
          <a:extLst>
            <a:ext uri="{FF2B5EF4-FFF2-40B4-BE49-F238E27FC236}">
              <a16:creationId xmlns:a16="http://schemas.microsoft.com/office/drawing/2014/main" id="{48FFD628-36D0-4857-A470-3A123BC5BD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6" name="Imagen 265" descr="http://www.icbf.gov.co/images/pobtrans.gif">
          <a:extLst>
            <a:ext uri="{FF2B5EF4-FFF2-40B4-BE49-F238E27FC236}">
              <a16:creationId xmlns:a16="http://schemas.microsoft.com/office/drawing/2014/main" id="{7CD902BE-4EA3-4847-A6A9-C70CFB542D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7" name="Imagen 266" descr="http://www.icbf.gov.co/images/pobtrans.gif">
          <a:extLst>
            <a:ext uri="{FF2B5EF4-FFF2-40B4-BE49-F238E27FC236}">
              <a16:creationId xmlns:a16="http://schemas.microsoft.com/office/drawing/2014/main" id="{19B1951A-1DFC-482B-B9A9-80CCA2483F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8" name="Imagen 267" descr="http://www.icbf.gov.co/images/pobtrans.gif">
          <a:extLst>
            <a:ext uri="{FF2B5EF4-FFF2-40B4-BE49-F238E27FC236}">
              <a16:creationId xmlns:a16="http://schemas.microsoft.com/office/drawing/2014/main" id="{5FBB04DD-A8F4-4DC8-AE5D-92256E618D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9" name="Imagen 268" descr="http://www.icbf.gov.co/images/pobtrans.gif">
          <a:extLst>
            <a:ext uri="{FF2B5EF4-FFF2-40B4-BE49-F238E27FC236}">
              <a16:creationId xmlns:a16="http://schemas.microsoft.com/office/drawing/2014/main" id="{0A61D348-CB62-4E2A-9801-13EE2DEC4F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0" name="Imagen 269" descr="http://www.icbf.gov.co/images/pobtrans.gif">
          <a:extLst>
            <a:ext uri="{FF2B5EF4-FFF2-40B4-BE49-F238E27FC236}">
              <a16:creationId xmlns:a16="http://schemas.microsoft.com/office/drawing/2014/main" id="{8322870C-E21B-429C-A4C0-CE1EE0BCED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1" name="Imagen 270" descr="http://www.icbf.gov.co/images/pobtrans.gif">
          <a:extLst>
            <a:ext uri="{FF2B5EF4-FFF2-40B4-BE49-F238E27FC236}">
              <a16:creationId xmlns:a16="http://schemas.microsoft.com/office/drawing/2014/main" id="{ED05ECF7-6E8D-4F99-8C6A-18050E560F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2" name="Imagen 271" descr="http://www.icbf.gov.co/images/pobtrans.gif">
          <a:extLst>
            <a:ext uri="{FF2B5EF4-FFF2-40B4-BE49-F238E27FC236}">
              <a16:creationId xmlns:a16="http://schemas.microsoft.com/office/drawing/2014/main" id="{83B43563-8BB6-4171-9C9F-D1DE4FC948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3" name="Imagen 272" descr="http://www.icbf.gov.co/images/pobtrans.gif">
          <a:extLst>
            <a:ext uri="{FF2B5EF4-FFF2-40B4-BE49-F238E27FC236}">
              <a16:creationId xmlns:a16="http://schemas.microsoft.com/office/drawing/2014/main" id="{5BD3FE40-E084-44F0-AF70-742976D345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4" name="Imagen 273" descr="http://www.icbf.gov.co/images/pobtrans.gif">
          <a:extLst>
            <a:ext uri="{FF2B5EF4-FFF2-40B4-BE49-F238E27FC236}">
              <a16:creationId xmlns:a16="http://schemas.microsoft.com/office/drawing/2014/main" id="{A50C3648-37CF-41AE-A150-1BDA837AF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5" name="Imagen 274" descr="http://www.icbf.gov.co/images/pobtrans.gif">
          <a:extLst>
            <a:ext uri="{FF2B5EF4-FFF2-40B4-BE49-F238E27FC236}">
              <a16:creationId xmlns:a16="http://schemas.microsoft.com/office/drawing/2014/main" id="{0EDFB727-252D-4BFB-820E-DB73156CDE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6" name="Imagen 275" descr="http://www.icbf.gov.co/images/pobtrans.gif">
          <a:extLst>
            <a:ext uri="{FF2B5EF4-FFF2-40B4-BE49-F238E27FC236}">
              <a16:creationId xmlns:a16="http://schemas.microsoft.com/office/drawing/2014/main" id="{D0D6C2A9-D084-47E0-B3EC-0C39557D6A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7" name="Imagen 276" descr="http://www.icbf.gov.co/images/pobtrans.gif">
          <a:extLst>
            <a:ext uri="{FF2B5EF4-FFF2-40B4-BE49-F238E27FC236}">
              <a16:creationId xmlns:a16="http://schemas.microsoft.com/office/drawing/2014/main" id="{5F2E0B9A-B0A6-4DC7-A0DE-2AEB89D398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8" name="Imagen 277" descr="http://www.icbf.gov.co/images/pobtrans.gif">
          <a:extLst>
            <a:ext uri="{FF2B5EF4-FFF2-40B4-BE49-F238E27FC236}">
              <a16:creationId xmlns:a16="http://schemas.microsoft.com/office/drawing/2014/main" id="{AA8EE19B-490F-4339-BEA5-B8E5C0FC58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9" name="Imagen 278" descr="http://www.icbf.gov.co/images/pobtrans.gif">
          <a:extLst>
            <a:ext uri="{FF2B5EF4-FFF2-40B4-BE49-F238E27FC236}">
              <a16:creationId xmlns:a16="http://schemas.microsoft.com/office/drawing/2014/main" id="{917F84CD-9FDC-457E-AEEB-77E6DC70E3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0" name="Imagen 279" descr="http://www.icbf.gov.co/images/pobtrans.gif">
          <a:extLst>
            <a:ext uri="{FF2B5EF4-FFF2-40B4-BE49-F238E27FC236}">
              <a16:creationId xmlns:a16="http://schemas.microsoft.com/office/drawing/2014/main" id="{78F47AAC-0531-4708-8599-A3581060B4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1" name="Imagen 280" descr="http://www.icbf.gov.co/images/pobtrans.gif">
          <a:extLst>
            <a:ext uri="{FF2B5EF4-FFF2-40B4-BE49-F238E27FC236}">
              <a16:creationId xmlns:a16="http://schemas.microsoft.com/office/drawing/2014/main" id="{4331CB15-0802-45AD-86D2-EE941FD872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2" name="Imagen 281" descr="http://www.icbf.gov.co/images/pobtrans.gif">
          <a:extLst>
            <a:ext uri="{FF2B5EF4-FFF2-40B4-BE49-F238E27FC236}">
              <a16:creationId xmlns:a16="http://schemas.microsoft.com/office/drawing/2014/main" id="{C5AB90AA-8ADF-43EE-A73A-C6876E0060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3" name="Imagen 282" descr="http://www.icbf.gov.co/images/pobtrans.gif">
          <a:extLst>
            <a:ext uri="{FF2B5EF4-FFF2-40B4-BE49-F238E27FC236}">
              <a16:creationId xmlns:a16="http://schemas.microsoft.com/office/drawing/2014/main" id="{377B4619-0BF6-4DDE-B201-4788BBD980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4" name="Imagen 283" descr="http://www.icbf.gov.co/images/pobtrans.gif">
          <a:extLst>
            <a:ext uri="{FF2B5EF4-FFF2-40B4-BE49-F238E27FC236}">
              <a16:creationId xmlns:a16="http://schemas.microsoft.com/office/drawing/2014/main" id="{F58FE553-35AB-4D8B-A09F-3AFCBE2C57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5" name="Imagen 284" descr="http://www.icbf.gov.co/images/pobtrans.gif">
          <a:extLst>
            <a:ext uri="{FF2B5EF4-FFF2-40B4-BE49-F238E27FC236}">
              <a16:creationId xmlns:a16="http://schemas.microsoft.com/office/drawing/2014/main" id="{B93D6284-A22C-4792-8EC1-8ACE231CA8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6" name="Imagen 285" descr="http://www.icbf.gov.co/images/pobtrans.gif">
          <a:extLst>
            <a:ext uri="{FF2B5EF4-FFF2-40B4-BE49-F238E27FC236}">
              <a16:creationId xmlns:a16="http://schemas.microsoft.com/office/drawing/2014/main" id="{2BC23CAB-E255-4584-87B0-99F2CC8B54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7" name="Imagen 286" descr="http://www.icbf.gov.co/images/pobtrans.gif">
          <a:extLst>
            <a:ext uri="{FF2B5EF4-FFF2-40B4-BE49-F238E27FC236}">
              <a16:creationId xmlns:a16="http://schemas.microsoft.com/office/drawing/2014/main" id="{8283EEB6-C305-4EAB-AB9D-1C9C045830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8" name="Imagen 287" descr="http://www.icbf.gov.co/images/pobtrans.gif">
          <a:extLst>
            <a:ext uri="{FF2B5EF4-FFF2-40B4-BE49-F238E27FC236}">
              <a16:creationId xmlns:a16="http://schemas.microsoft.com/office/drawing/2014/main" id="{41AB6F73-5A45-47F0-A96A-6B9BFE92A3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9" name="Imagen 288" descr="http://www.icbf.gov.co/images/pobtrans.gif">
          <a:extLst>
            <a:ext uri="{FF2B5EF4-FFF2-40B4-BE49-F238E27FC236}">
              <a16:creationId xmlns:a16="http://schemas.microsoft.com/office/drawing/2014/main" id="{2C3EBA1E-FEA2-43CD-A109-99C2AF0125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0" name="Imagen 289" descr="http://www.icbf.gov.co/images/pobtrans.gif">
          <a:extLst>
            <a:ext uri="{FF2B5EF4-FFF2-40B4-BE49-F238E27FC236}">
              <a16:creationId xmlns:a16="http://schemas.microsoft.com/office/drawing/2014/main" id="{19233A93-DBE6-4DD3-952F-1C00BFE390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1" name="Imagen 290" descr="http://www.icbf.gov.co/images/pobtrans.gif">
          <a:extLst>
            <a:ext uri="{FF2B5EF4-FFF2-40B4-BE49-F238E27FC236}">
              <a16:creationId xmlns:a16="http://schemas.microsoft.com/office/drawing/2014/main" id="{5C483CBC-6DBB-41AA-9D3D-C7CA5AB4D4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2" name="Imagen 291" descr="http://www.icbf.gov.co/images/pobtrans.gif">
          <a:extLst>
            <a:ext uri="{FF2B5EF4-FFF2-40B4-BE49-F238E27FC236}">
              <a16:creationId xmlns:a16="http://schemas.microsoft.com/office/drawing/2014/main" id="{2AA6A268-5986-4382-9D6E-FDFC7362C3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3" name="Imagen 292" descr="http://www.icbf.gov.co/images/pobtrans.gif">
          <a:extLst>
            <a:ext uri="{FF2B5EF4-FFF2-40B4-BE49-F238E27FC236}">
              <a16:creationId xmlns:a16="http://schemas.microsoft.com/office/drawing/2014/main" id="{08B33F83-6671-4FCB-81AE-4E36B63F70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4" name="Imagen 293" descr="http://www.icbf.gov.co/images/pobtrans.gif">
          <a:extLst>
            <a:ext uri="{FF2B5EF4-FFF2-40B4-BE49-F238E27FC236}">
              <a16:creationId xmlns:a16="http://schemas.microsoft.com/office/drawing/2014/main" id="{3207E0D2-A051-43CB-A114-374A54A2C3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5" name="Imagen 294" descr="http://www.icbf.gov.co/images/pobtrans.gif">
          <a:extLst>
            <a:ext uri="{FF2B5EF4-FFF2-40B4-BE49-F238E27FC236}">
              <a16:creationId xmlns:a16="http://schemas.microsoft.com/office/drawing/2014/main" id="{346BFC00-E23D-4AB2-9488-1E3D64CFF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6" name="Imagen 295" descr="http://www.icbf.gov.co/images/pobtrans.gif">
          <a:extLst>
            <a:ext uri="{FF2B5EF4-FFF2-40B4-BE49-F238E27FC236}">
              <a16:creationId xmlns:a16="http://schemas.microsoft.com/office/drawing/2014/main" id="{F9D1A05A-82EF-4A0E-8F61-6A6FDC503C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7" name="Imagen 296" descr="http://www.icbf.gov.co/images/pobtrans.gif">
          <a:extLst>
            <a:ext uri="{FF2B5EF4-FFF2-40B4-BE49-F238E27FC236}">
              <a16:creationId xmlns:a16="http://schemas.microsoft.com/office/drawing/2014/main" id="{7EF5B4E1-70CD-4FA4-960D-1233DDCEEE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8" name="Imagen 297" descr="http://www.icbf.gov.co/images/pobtrans.gif">
          <a:extLst>
            <a:ext uri="{FF2B5EF4-FFF2-40B4-BE49-F238E27FC236}">
              <a16:creationId xmlns:a16="http://schemas.microsoft.com/office/drawing/2014/main" id="{266A810A-E2FF-4C1B-8006-2C1FE6A134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9" name="Imagen 298" descr="http://www.icbf.gov.co/images/pobtrans.gif">
          <a:extLst>
            <a:ext uri="{FF2B5EF4-FFF2-40B4-BE49-F238E27FC236}">
              <a16:creationId xmlns:a16="http://schemas.microsoft.com/office/drawing/2014/main" id="{C78C4A6E-FC2B-45B0-A477-F15EAF6E06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0" name="Imagen 299" descr="http://www.icbf.gov.co/images/pobtrans.gif">
          <a:extLst>
            <a:ext uri="{FF2B5EF4-FFF2-40B4-BE49-F238E27FC236}">
              <a16:creationId xmlns:a16="http://schemas.microsoft.com/office/drawing/2014/main" id="{5A289425-19E7-4E6D-AD9D-3D11D06749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1" name="Imagen 300" descr="http://www.icbf.gov.co/images/pobtrans.gif">
          <a:extLst>
            <a:ext uri="{FF2B5EF4-FFF2-40B4-BE49-F238E27FC236}">
              <a16:creationId xmlns:a16="http://schemas.microsoft.com/office/drawing/2014/main" id="{D17BE7C0-71B6-4E1B-A358-E35B34BF1A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2" name="Imagen 301" descr="http://www.icbf.gov.co/images/pobtrans.gif">
          <a:extLst>
            <a:ext uri="{FF2B5EF4-FFF2-40B4-BE49-F238E27FC236}">
              <a16:creationId xmlns:a16="http://schemas.microsoft.com/office/drawing/2014/main" id="{285BC714-0C27-41E6-8455-DEA57BE08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3" name="Imagen 302" descr="http://www.icbf.gov.co/images/pobtrans.gif">
          <a:extLst>
            <a:ext uri="{FF2B5EF4-FFF2-40B4-BE49-F238E27FC236}">
              <a16:creationId xmlns:a16="http://schemas.microsoft.com/office/drawing/2014/main" id="{787D3163-9507-4A84-B4A9-AAAFA14F38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4" name="Imagen 303" descr="http://www.icbf.gov.co/images/pobtrans.gif">
          <a:extLst>
            <a:ext uri="{FF2B5EF4-FFF2-40B4-BE49-F238E27FC236}">
              <a16:creationId xmlns:a16="http://schemas.microsoft.com/office/drawing/2014/main" id="{F541123E-039C-4E80-B1DF-1FD414C534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5" name="Imagen 304" descr="http://www.icbf.gov.co/images/pobtrans.gif">
          <a:extLst>
            <a:ext uri="{FF2B5EF4-FFF2-40B4-BE49-F238E27FC236}">
              <a16:creationId xmlns:a16="http://schemas.microsoft.com/office/drawing/2014/main" id="{7A04C758-BA21-49A7-B0D7-DE097715EC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6" name="Imagen 305" descr="http://www.icbf.gov.co/images/pobtrans.gif">
          <a:extLst>
            <a:ext uri="{FF2B5EF4-FFF2-40B4-BE49-F238E27FC236}">
              <a16:creationId xmlns:a16="http://schemas.microsoft.com/office/drawing/2014/main" id="{1DD923A6-FBCE-45CF-BD26-08A61452A1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7" name="Imagen 306" descr="http://www.icbf.gov.co/images/pobtrans.gif">
          <a:extLst>
            <a:ext uri="{FF2B5EF4-FFF2-40B4-BE49-F238E27FC236}">
              <a16:creationId xmlns:a16="http://schemas.microsoft.com/office/drawing/2014/main" id="{EFADCC28-CC33-4929-A349-A41B5CE2C1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8" name="Imagen 307" descr="http://www.icbf.gov.co/images/pobtrans.gif">
          <a:extLst>
            <a:ext uri="{FF2B5EF4-FFF2-40B4-BE49-F238E27FC236}">
              <a16:creationId xmlns:a16="http://schemas.microsoft.com/office/drawing/2014/main" id="{561D6227-984C-48FB-8A1E-4C17D49A21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9" name="Imagen 308" descr="http://www.icbf.gov.co/images/pobtrans.gif">
          <a:extLst>
            <a:ext uri="{FF2B5EF4-FFF2-40B4-BE49-F238E27FC236}">
              <a16:creationId xmlns:a16="http://schemas.microsoft.com/office/drawing/2014/main" id="{88E92541-0E82-4066-B14A-B4CC0FC6BD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0" name="Imagen 309" descr="http://www.icbf.gov.co/images/pobtrans.gif">
          <a:extLst>
            <a:ext uri="{FF2B5EF4-FFF2-40B4-BE49-F238E27FC236}">
              <a16:creationId xmlns:a16="http://schemas.microsoft.com/office/drawing/2014/main" id="{982AAEF2-0E60-4C6B-A8CB-B6003E1CE1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1" name="Imagen 310" descr="http://www.icbf.gov.co/images/pobtrans.gif">
          <a:extLst>
            <a:ext uri="{FF2B5EF4-FFF2-40B4-BE49-F238E27FC236}">
              <a16:creationId xmlns:a16="http://schemas.microsoft.com/office/drawing/2014/main" id="{2DD09748-BD32-43A1-89BC-BD59A41EB9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2" name="Imagen 311" descr="http://www.icbf.gov.co/images/pobtrans.gif">
          <a:extLst>
            <a:ext uri="{FF2B5EF4-FFF2-40B4-BE49-F238E27FC236}">
              <a16:creationId xmlns:a16="http://schemas.microsoft.com/office/drawing/2014/main" id="{EF4B6E28-CD6A-41FF-9C04-26FD7EF861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3" name="Imagen 312" descr="http://www.icbf.gov.co/images/pobtrans.gif">
          <a:extLst>
            <a:ext uri="{FF2B5EF4-FFF2-40B4-BE49-F238E27FC236}">
              <a16:creationId xmlns:a16="http://schemas.microsoft.com/office/drawing/2014/main" id="{0FEBFF23-87E8-4ED0-B0EB-A1853A14F7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4" name="Imagen 313" descr="http://www.icbf.gov.co/images/pobtrans.gif">
          <a:extLst>
            <a:ext uri="{FF2B5EF4-FFF2-40B4-BE49-F238E27FC236}">
              <a16:creationId xmlns:a16="http://schemas.microsoft.com/office/drawing/2014/main" id="{ABA4A8C2-5916-40D4-984E-E58F1BCD4D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5" name="Imagen 314" descr="http://www.icbf.gov.co/images/pobtrans.gif">
          <a:extLst>
            <a:ext uri="{FF2B5EF4-FFF2-40B4-BE49-F238E27FC236}">
              <a16:creationId xmlns:a16="http://schemas.microsoft.com/office/drawing/2014/main" id="{962153EF-7C75-4D4D-8E57-2CDE7373F5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6" name="Imagen 315" descr="http://www.icbf.gov.co/images/pobtrans.gif">
          <a:extLst>
            <a:ext uri="{FF2B5EF4-FFF2-40B4-BE49-F238E27FC236}">
              <a16:creationId xmlns:a16="http://schemas.microsoft.com/office/drawing/2014/main" id="{BCA1622F-FF41-4852-A4CD-E44606DF6D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7" name="Imagen 316" descr="http://www.icbf.gov.co/images/pobtrans.gif">
          <a:extLst>
            <a:ext uri="{FF2B5EF4-FFF2-40B4-BE49-F238E27FC236}">
              <a16:creationId xmlns:a16="http://schemas.microsoft.com/office/drawing/2014/main" id="{4AB6FF0D-E500-43E2-9C0C-A904D4DBD0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8" name="Imagen 317" descr="http://www.icbf.gov.co/images/pobtrans.gif">
          <a:extLst>
            <a:ext uri="{FF2B5EF4-FFF2-40B4-BE49-F238E27FC236}">
              <a16:creationId xmlns:a16="http://schemas.microsoft.com/office/drawing/2014/main" id="{8FBE3544-C1EE-4514-8CD0-D0F228CE9C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9" name="Imagen 318" descr="http://www.icbf.gov.co/images/pobtrans.gif">
          <a:extLst>
            <a:ext uri="{FF2B5EF4-FFF2-40B4-BE49-F238E27FC236}">
              <a16:creationId xmlns:a16="http://schemas.microsoft.com/office/drawing/2014/main" id="{286CACB1-5D33-4C18-9725-3FEA844E0F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76212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6.xml><?xml version="1.0" encoding="utf-8"?>
<xdr:wsDr xmlns:xdr="http://schemas.openxmlformats.org/drawingml/2006/spreadsheetDrawing" xmlns:a="http://schemas.openxmlformats.org/drawingml/2006/main">
  <xdr:twoCellAnchor editAs="oneCell">
    <xdr:from>
      <xdr:col>4</xdr:col>
      <xdr:colOff>0</xdr:colOff>
      <xdr:row>69</xdr:row>
      <xdr:rowOff>0</xdr:rowOff>
    </xdr:from>
    <xdr:to>
      <xdr:col>4</xdr:col>
      <xdr:colOff>9525</xdr:colOff>
      <xdr:row>69</xdr:row>
      <xdr:rowOff>114300</xdr:rowOff>
    </xdr:to>
    <xdr:pic>
      <xdr:nvPicPr>
        <xdr:cNvPr id="2" name="Imagen 305" descr="http://www.icbf.gov.co/images/pobtrans.gif">
          <a:extLst>
            <a:ext uri="{FF2B5EF4-FFF2-40B4-BE49-F238E27FC236}">
              <a16:creationId xmlns:a16="http://schemas.microsoft.com/office/drawing/2014/main" id="{4B5AC94B-8BE3-4A61-975D-967213F57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 name="Imagen 306" descr="http://www.icbf.gov.co/images/pobtrans.gif">
          <a:extLst>
            <a:ext uri="{FF2B5EF4-FFF2-40B4-BE49-F238E27FC236}">
              <a16:creationId xmlns:a16="http://schemas.microsoft.com/office/drawing/2014/main" id="{4F5E9A5C-7A2E-4339-B988-29E204AD8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 name="Imagen 307" descr="http://www.icbf.gov.co/images/pobtrans.gif">
          <a:extLst>
            <a:ext uri="{FF2B5EF4-FFF2-40B4-BE49-F238E27FC236}">
              <a16:creationId xmlns:a16="http://schemas.microsoft.com/office/drawing/2014/main" id="{3ECBEE69-C22E-471E-9145-A105A9F6AC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 name="Imagen 697" descr="http://www.icbf.gov.co/images/pobtrans.gif">
          <a:extLst>
            <a:ext uri="{FF2B5EF4-FFF2-40B4-BE49-F238E27FC236}">
              <a16:creationId xmlns:a16="http://schemas.microsoft.com/office/drawing/2014/main" id="{4297ED45-7EA8-4CBE-B05E-771E2E1DF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 name="Imagen 785" descr="http://www.icbf.gov.co/images/pobtrans.gif">
          <a:extLst>
            <a:ext uri="{FF2B5EF4-FFF2-40B4-BE49-F238E27FC236}">
              <a16:creationId xmlns:a16="http://schemas.microsoft.com/office/drawing/2014/main" id="{E6F0A48C-D7CA-4994-9395-E24A71BF9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 name="Imagen 790" descr="http://www.icbf.gov.co/images/pobtrans.gif">
          <a:extLst>
            <a:ext uri="{FF2B5EF4-FFF2-40B4-BE49-F238E27FC236}">
              <a16:creationId xmlns:a16="http://schemas.microsoft.com/office/drawing/2014/main" id="{92B5E32A-C5F5-465D-BEE9-B1A2D7122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 name="Imagen 1079" descr="http://www.icbf.gov.co/images/pobtrans.gif">
          <a:extLst>
            <a:ext uri="{FF2B5EF4-FFF2-40B4-BE49-F238E27FC236}">
              <a16:creationId xmlns:a16="http://schemas.microsoft.com/office/drawing/2014/main" id="{2FCB90D2-8E0F-47CE-8942-BAF46C75E5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 name="Imagen 1566" descr="http://www.icbf.gov.co/images/pobtrans.gif">
          <a:extLst>
            <a:ext uri="{FF2B5EF4-FFF2-40B4-BE49-F238E27FC236}">
              <a16:creationId xmlns:a16="http://schemas.microsoft.com/office/drawing/2014/main" id="{71EBFA52-5321-41CC-86DA-86301AC674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 name="Imagen 1570" descr="http://www.icbf.gov.co/images/pobtrans.gif">
          <a:extLst>
            <a:ext uri="{FF2B5EF4-FFF2-40B4-BE49-F238E27FC236}">
              <a16:creationId xmlns:a16="http://schemas.microsoft.com/office/drawing/2014/main" id="{3FDF9D90-D477-4129-805A-67FFBC152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 name="Imagen 1687" descr="http://www.icbf.gov.co/images/pobtrans.gif">
          <a:extLst>
            <a:ext uri="{FF2B5EF4-FFF2-40B4-BE49-F238E27FC236}">
              <a16:creationId xmlns:a16="http://schemas.microsoft.com/office/drawing/2014/main" id="{2C956D3E-366B-433A-A338-2A4354BE18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 name="Imagen 1914" descr="http://www.icbf.gov.co/images/pobtrans.gif">
          <a:extLst>
            <a:ext uri="{FF2B5EF4-FFF2-40B4-BE49-F238E27FC236}">
              <a16:creationId xmlns:a16="http://schemas.microsoft.com/office/drawing/2014/main" id="{BE63623B-37C9-45AE-860F-5D9720CDD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 name="Imagen 2186" descr="http://www.icbf.gov.co/images/pobtrans.gif">
          <a:extLst>
            <a:ext uri="{FF2B5EF4-FFF2-40B4-BE49-F238E27FC236}">
              <a16:creationId xmlns:a16="http://schemas.microsoft.com/office/drawing/2014/main" id="{12D343A4-51AD-4238-96BD-DA654117C6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 name="Imagen 2221" descr="http://www.icbf.gov.co/images/pobtrans.gif">
          <a:extLst>
            <a:ext uri="{FF2B5EF4-FFF2-40B4-BE49-F238E27FC236}">
              <a16:creationId xmlns:a16="http://schemas.microsoft.com/office/drawing/2014/main" id="{89AB93B5-C174-40FF-81A5-DE0219DD8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5" name="Imagen 2859" descr="http://www.icbf.gov.co/images/pobtrans.gif">
          <a:extLst>
            <a:ext uri="{FF2B5EF4-FFF2-40B4-BE49-F238E27FC236}">
              <a16:creationId xmlns:a16="http://schemas.microsoft.com/office/drawing/2014/main" id="{BCB5917F-A2FB-4275-A1C9-F006895D1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6" name="Imagen 2870" descr="http://www.icbf.gov.co/images/pobtrans.gif">
          <a:extLst>
            <a:ext uri="{FF2B5EF4-FFF2-40B4-BE49-F238E27FC236}">
              <a16:creationId xmlns:a16="http://schemas.microsoft.com/office/drawing/2014/main" id="{AA4E5C7B-134E-4C25-B797-315A6CA820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7" name="Imagen 2951" descr="http://www.icbf.gov.co/images/pobtrans.gif">
          <a:extLst>
            <a:ext uri="{FF2B5EF4-FFF2-40B4-BE49-F238E27FC236}">
              <a16:creationId xmlns:a16="http://schemas.microsoft.com/office/drawing/2014/main" id="{F9BF506B-CF60-467E-8B9C-C9E351623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8" name="Imagen 2954" descr="http://www.icbf.gov.co/images/pobtrans.gif">
          <a:extLst>
            <a:ext uri="{FF2B5EF4-FFF2-40B4-BE49-F238E27FC236}">
              <a16:creationId xmlns:a16="http://schemas.microsoft.com/office/drawing/2014/main" id="{43CA091F-DB8D-4F12-95E8-DDC7CA935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9" name="Imagen 3123" descr="http://www.icbf.gov.co/images/pobtrans.gif">
          <a:extLst>
            <a:ext uri="{FF2B5EF4-FFF2-40B4-BE49-F238E27FC236}">
              <a16:creationId xmlns:a16="http://schemas.microsoft.com/office/drawing/2014/main" id="{66430946-41C3-42CB-89C9-6E5D509723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0" name="Imagen 3206" descr="http://www.icbf.gov.co/images/pobtrans.gif">
          <a:extLst>
            <a:ext uri="{FF2B5EF4-FFF2-40B4-BE49-F238E27FC236}">
              <a16:creationId xmlns:a16="http://schemas.microsoft.com/office/drawing/2014/main" id="{BC06F421-7475-45BB-94E8-49BEE63C9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1" name="Imagen 3810" descr="http://www.icbf.gov.co/images/pobtrans.gif">
          <a:extLst>
            <a:ext uri="{FF2B5EF4-FFF2-40B4-BE49-F238E27FC236}">
              <a16:creationId xmlns:a16="http://schemas.microsoft.com/office/drawing/2014/main" id="{283BEEC5-1841-48FC-B8A9-A790DB1A9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2" name="Imagen 3821" descr="http://www.icbf.gov.co/images/pobtrans.gif">
          <a:extLst>
            <a:ext uri="{FF2B5EF4-FFF2-40B4-BE49-F238E27FC236}">
              <a16:creationId xmlns:a16="http://schemas.microsoft.com/office/drawing/2014/main" id="{36FF60E7-9C6A-42C6-97A1-0783324B50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3" name="Imagen 3899" descr="http://www.icbf.gov.co/images/pobtrans.gif">
          <a:extLst>
            <a:ext uri="{FF2B5EF4-FFF2-40B4-BE49-F238E27FC236}">
              <a16:creationId xmlns:a16="http://schemas.microsoft.com/office/drawing/2014/main" id="{17B165D7-4061-4804-BE82-753B44CC5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4" name="Imagen 3909" descr="http://www.icbf.gov.co/images/pobtrans.gif">
          <a:extLst>
            <a:ext uri="{FF2B5EF4-FFF2-40B4-BE49-F238E27FC236}">
              <a16:creationId xmlns:a16="http://schemas.microsoft.com/office/drawing/2014/main" id="{A52CE7F9-4504-46C6-AF5D-13A762C27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5" name="Imagen 4244" descr="http://www.icbf.gov.co/images/pobtrans.gif">
          <a:extLst>
            <a:ext uri="{FF2B5EF4-FFF2-40B4-BE49-F238E27FC236}">
              <a16:creationId xmlns:a16="http://schemas.microsoft.com/office/drawing/2014/main" id="{088A64B4-BBE0-415A-A1EE-BC7AC3A45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6" name="Imagen 4461" descr="http://www.icbf.gov.co/images/pobtrans.gif">
          <a:extLst>
            <a:ext uri="{FF2B5EF4-FFF2-40B4-BE49-F238E27FC236}">
              <a16:creationId xmlns:a16="http://schemas.microsoft.com/office/drawing/2014/main" id="{B641ED0F-2086-4F1E-9AB4-53EC2CE732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7" name="Imagen 4811" descr="http://www.icbf.gov.co/images/pobtrans.gif">
          <a:extLst>
            <a:ext uri="{FF2B5EF4-FFF2-40B4-BE49-F238E27FC236}">
              <a16:creationId xmlns:a16="http://schemas.microsoft.com/office/drawing/2014/main" id="{5067342A-8760-4311-8377-FDCD5127F0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8" name="Imagen 4820" descr="http://www.icbf.gov.co/images/pobtrans.gif">
          <a:extLst>
            <a:ext uri="{FF2B5EF4-FFF2-40B4-BE49-F238E27FC236}">
              <a16:creationId xmlns:a16="http://schemas.microsoft.com/office/drawing/2014/main" id="{B81B16D0-1C2D-4BDD-921C-D1C6546D6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9" name="Imagen 5584" descr="http://www.icbf.gov.co/images/pobtrans.gif">
          <a:extLst>
            <a:ext uri="{FF2B5EF4-FFF2-40B4-BE49-F238E27FC236}">
              <a16:creationId xmlns:a16="http://schemas.microsoft.com/office/drawing/2014/main" id="{32422683-89B0-4AA4-8725-A82DA46E7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0" name="Imagen 5931" descr="http://www.icbf.gov.co/images/pobtrans.gif">
          <a:extLst>
            <a:ext uri="{FF2B5EF4-FFF2-40B4-BE49-F238E27FC236}">
              <a16:creationId xmlns:a16="http://schemas.microsoft.com/office/drawing/2014/main" id="{E0010726-8250-48AB-B6B3-3493D12F1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1" name="Imagen 6103" descr="http://www.icbf.gov.co/images/pobtrans.gif">
          <a:extLst>
            <a:ext uri="{FF2B5EF4-FFF2-40B4-BE49-F238E27FC236}">
              <a16:creationId xmlns:a16="http://schemas.microsoft.com/office/drawing/2014/main" id="{7FD5686C-7EB5-47A7-9C8D-BF7F08E3D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2" name="Imagen 6107" descr="http://www.icbf.gov.co/images/pobtrans.gif">
          <a:extLst>
            <a:ext uri="{FF2B5EF4-FFF2-40B4-BE49-F238E27FC236}">
              <a16:creationId xmlns:a16="http://schemas.microsoft.com/office/drawing/2014/main" id="{4BA2F935-D0F5-448E-AD06-F2ADC7391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3" name="Imagen 6731" descr="http://www.icbf.gov.co/images/pobtrans.gif">
          <a:extLst>
            <a:ext uri="{FF2B5EF4-FFF2-40B4-BE49-F238E27FC236}">
              <a16:creationId xmlns:a16="http://schemas.microsoft.com/office/drawing/2014/main" id="{67FA8B66-AC73-4139-8CCC-D89D5955E4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4" name="Imagen 6951" descr="http://www.icbf.gov.co/images/pobtrans.gif">
          <a:extLst>
            <a:ext uri="{FF2B5EF4-FFF2-40B4-BE49-F238E27FC236}">
              <a16:creationId xmlns:a16="http://schemas.microsoft.com/office/drawing/2014/main" id="{047DB4BD-8C1E-489A-9CA9-EAD07548A0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5" name="Imagen 7032" descr="http://www.icbf.gov.co/images/pobtrans.gif">
          <a:extLst>
            <a:ext uri="{FF2B5EF4-FFF2-40B4-BE49-F238E27FC236}">
              <a16:creationId xmlns:a16="http://schemas.microsoft.com/office/drawing/2014/main" id="{2EB850C2-7A09-4B98-BE42-2D76DE424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6" name="Imagen 7042" descr="http://www.icbf.gov.co/images/pobtrans.gif">
          <a:extLst>
            <a:ext uri="{FF2B5EF4-FFF2-40B4-BE49-F238E27FC236}">
              <a16:creationId xmlns:a16="http://schemas.microsoft.com/office/drawing/2014/main" id="{A5A5CFDF-2681-4D32-862D-046CF06EF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7" name="Imagen 7053" descr="http://www.icbf.gov.co/images/pobtrans.gif">
          <a:extLst>
            <a:ext uri="{FF2B5EF4-FFF2-40B4-BE49-F238E27FC236}">
              <a16:creationId xmlns:a16="http://schemas.microsoft.com/office/drawing/2014/main" id="{FCE43F9A-3E75-496D-924D-C52251A430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8" name="Imagen 7120" descr="http://www.icbf.gov.co/images/pobtrans.gif">
          <a:extLst>
            <a:ext uri="{FF2B5EF4-FFF2-40B4-BE49-F238E27FC236}">
              <a16:creationId xmlns:a16="http://schemas.microsoft.com/office/drawing/2014/main" id="{534D9366-F4D9-4661-B50D-538DA593C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9" name="Imagen 7187" descr="http://www.icbf.gov.co/images/pobtrans.gif">
          <a:extLst>
            <a:ext uri="{FF2B5EF4-FFF2-40B4-BE49-F238E27FC236}">
              <a16:creationId xmlns:a16="http://schemas.microsoft.com/office/drawing/2014/main" id="{EADC4668-54A2-431E-AA33-C3AF2B4F4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0" name="Imagen 7417" descr="http://www.icbf.gov.co/images/pobtrans.gif">
          <a:extLst>
            <a:ext uri="{FF2B5EF4-FFF2-40B4-BE49-F238E27FC236}">
              <a16:creationId xmlns:a16="http://schemas.microsoft.com/office/drawing/2014/main" id="{E2F73CF6-E261-4861-A049-4F66CA5DE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1" name="Imagen 7504" descr="http://www.icbf.gov.co/images/pobtrans.gif">
          <a:extLst>
            <a:ext uri="{FF2B5EF4-FFF2-40B4-BE49-F238E27FC236}">
              <a16:creationId xmlns:a16="http://schemas.microsoft.com/office/drawing/2014/main" id="{252E507F-73F4-4312-937A-86E12862F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2" name="Imagen 7597" descr="http://www.icbf.gov.co/images/pobtrans.gif">
          <a:extLst>
            <a:ext uri="{FF2B5EF4-FFF2-40B4-BE49-F238E27FC236}">
              <a16:creationId xmlns:a16="http://schemas.microsoft.com/office/drawing/2014/main" id="{B9B74F0D-DDC8-4DE9-A76A-26D7C9CAD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3" name="Imagen 7659" descr="http://www.icbf.gov.co/images/pobtrans.gif">
          <a:extLst>
            <a:ext uri="{FF2B5EF4-FFF2-40B4-BE49-F238E27FC236}">
              <a16:creationId xmlns:a16="http://schemas.microsoft.com/office/drawing/2014/main" id="{842C2DE4-F642-418C-B81B-1D52AF2A4A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4" name="Imagen 7767" descr="http://www.icbf.gov.co/images/pobtrans.gif">
          <a:extLst>
            <a:ext uri="{FF2B5EF4-FFF2-40B4-BE49-F238E27FC236}">
              <a16:creationId xmlns:a16="http://schemas.microsoft.com/office/drawing/2014/main" id="{3118B4DB-75F3-4BFE-92B9-E93956CB33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5" name="Imagen 7853" descr="http://www.icbf.gov.co/images/pobtrans.gif">
          <a:extLst>
            <a:ext uri="{FF2B5EF4-FFF2-40B4-BE49-F238E27FC236}">
              <a16:creationId xmlns:a16="http://schemas.microsoft.com/office/drawing/2014/main" id="{71704707-2D1E-457A-9FF9-191366745A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6" name="Imagen 7936" descr="http://www.icbf.gov.co/images/pobtrans.gif">
          <a:extLst>
            <a:ext uri="{FF2B5EF4-FFF2-40B4-BE49-F238E27FC236}">
              <a16:creationId xmlns:a16="http://schemas.microsoft.com/office/drawing/2014/main" id="{EA4623A9-33D2-45E8-84D3-DD4047C52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7" name="Imagen 8612" descr="http://www.icbf.gov.co/images/pobtrans.gif">
          <a:extLst>
            <a:ext uri="{FF2B5EF4-FFF2-40B4-BE49-F238E27FC236}">
              <a16:creationId xmlns:a16="http://schemas.microsoft.com/office/drawing/2014/main" id="{E443AED8-F190-403F-9015-C65D27D6B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8" name="Imagen 9931" descr="http://www.icbf.gov.co/images/pobtrans.gif">
          <a:extLst>
            <a:ext uri="{FF2B5EF4-FFF2-40B4-BE49-F238E27FC236}">
              <a16:creationId xmlns:a16="http://schemas.microsoft.com/office/drawing/2014/main" id="{9C392A14-4B40-4219-A368-39CA8FE5EC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9" name="Imagen 10425" descr="http://www.icbf.gov.co/images/pobtrans.gif">
          <a:extLst>
            <a:ext uri="{FF2B5EF4-FFF2-40B4-BE49-F238E27FC236}">
              <a16:creationId xmlns:a16="http://schemas.microsoft.com/office/drawing/2014/main" id="{B7B1E01B-0DA1-430D-A078-A100DC8C2E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0" name="Imagen 10665" descr="http://www.icbf.gov.co/images/pobtrans.gif">
          <a:extLst>
            <a:ext uri="{FF2B5EF4-FFF2-40B4-BE49-F238E27FC236}">
              <a16:creationId xmlns:a16="http://schemas.microsoft.com/office/drawing/2014/main" id="{D3E22F1B-8249-4AD3-A0E6-F547C3B78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1" name="Imagen 12565" descr="http://www.icbf.gov.co/images/pobtrans.gif">
          <a:extLst>
            <a:ext uri="{FF2B5EF4-FFF2-40B4-BE49-F238E27FC236}">
              <a16:creationId xmlns:a16="http://schemas.microsoft.com/office/drawing/2014/main" id="{0BD05F84-6C14-4CCB-A52C-5126CD1E72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2" name="Imagen 12591" descr="http://www.icbf.gov.co/images/pobtrans.gif">
          <a:extLst>
            <a:ext uri="{FF2B5EF4-FFF2-40B4-BE49-F238E27FC236}">
              <a16:creationId xmlns:a16="http://schemas.microsoft.com/office/drawing/2014/main" id="{E21C7C51-7C4E-4226-B074-D5681972A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3" name="Imagen 12605" descr="http://www.icbf.gov.co/images/pobtrans.gif">
          <a:extLst>
            <a:ext uri="{FF2B5EF4-FFF2-40B4-BE49-F238E27FC236}">
              <a16:creationId xmlns:a16="http://schemas.microsoft.com/office/drawing/2014/main" id="{B2B57E64-6F48-4317-8BDE-9B8829974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4" name="Imagen 12623" descr="http://www.icbf.gov.co/images/pobtrans.gif">
          <a:extLst>
            <a:ext uri="{FF2B5EF4-FFF2-40B4-BE49-F238E27FC236}">
              <a16:creationId xmlns:a16="http://schemas.microsoft.com/office/drawing/2014/main" id="{F859BEDE-5427-4A35-B176-6C61DFADC4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5" name="Imagen 12635" descr="http://www.icbf.gov.co/images/pobtrans.gif">
          <a:extLst>
            <a:ext uri="{FF2B5EF4-FFF2-40B4-BE49-F238E27FC236}">
              <a16:creationId xmlns:a16="http://schemas.microsoft.com/office/drawing/2014/main" id="{D19E2BEC-DDC5-4640-ADDC-FFE0F80157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6" name="Imagen 12645" descr="http://www.icbf.gov.co/images/pobtrans.gif">
          <a:extLst>
            <a:ext uri="{FF2B5EF4-FFF2-40B4-BE49-F238E27FC236}">
              <a16:creationId xmlns:a16="http://schemas.microsoft.com/office/drawing/2014/main" id="{348B2FBA-7535-414D-9DF0-FF6D6F150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7" name="Imagen 12651" descr="http://www.icbf.gov.co/images/pobtrans.gif">
          <a:extLst>
            <a:ext uri="{FF2B5EF4-FFF2-40B4-BE49-F238E27FC236}">
              <a16:creationId xmlns:a16="http://schemas.microsoft.com/office/drawing/2014/main" id="{E055C1A2-ACAF-4C21-9C36-820AADC5C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8" name="Imagen 13130" descr="http://www.icbf.gov.co/images/pobtrans.gif">
          <a:extLst>
            <a:ext uri="{FF2B5EF4-FFF2-40B4-BE49-F238E27FC236}">
              <a16:creationId xmlns:a16="http://schemas.microsoft.com/office/drawing/2014/main" id="{21113D60-D57F-4F27-8A77-3FEC21C94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9" name="Imagen 13576" descr="http://www.icbf.gov.co/images/pobtrans.gif">
          <a:extLst>
            <a:ext uri="{FF2B5EF4-FFF2-40B4-BE49-F238E27FC236}">
              <a16:creationId xmlns:a16="http://schemas.microsoft.com/office/drawing/2014/main" id="{97A7CD9F-C02A-4DBB-9CC0-4AE7057404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0" name="Imagen 13599" descr="http://www.icbf.gov.co/images/pobtrans.gif">
          <a:extLst>
            <a:ext uri="{FF2B5EF4-FFF2-40B4-BE49-F238E27FC236}">
              <a16:creationId xmlns:a16="http://schemas.microsoft.com/office/drawing/2014/main" id="{A914C7AD-D30D-4B62-9E81-CD59630B0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1" name="Imagen 13600" descr="http://www.icbf.gov.co/images/pobtrans.gif">
          <a:extLst>
            <a:ext uri="{FF2B5EF4-FFF2-40B4-BE49-F238E27FC236}">
              <a16:creationId xmlns:a16="http://schemas.microsoft.com/office/drawing/2014/main" id="{422C966A-56A5-462C-A1EC-6F493F23E5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2" name="Imagen 13603" descr="http://www.icbf.gov.co/images/pobtrans.gif">
          <a:extLst>
            <a:ext uri="{FF2B5EF4-FFF2-40B4-BE49-F238E27FC236}">
              <a16:creationId xmlns:a16="http://schemas.microsoft.com/office/drawing/2014/main" id="{AE93AA6A-572B-40AA-B6BB-47504BF59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3" name="Imagen 13611" descr="http://www.icbf.gov.co/images/pobtrans.gif">
          <a:extLst>
            <a:ext uri="{FF2B5EF4-FFF2-40B4-BE49-F238E27FC236}">
              <a16:creationId xmlns:a16="http://schemas.microsoft.com/office/drawing/2014/main" id="{77C7F072-D183-453B-BA28-B5CFB7619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4" name="Imagen 13903" descr="http://www.icbf.gov.co/images/pobtrans.gif">
          <a:extLst>
            <a:ext uri="{FF2B5EF4-FFF2-40B4-BE49-F238E27FC236}">
              <a16:creationId xmlns:a16="http://schemas.microsoft.com/office/drawing/2014/main" id="{9EF552C2-2161-4D71-90BE-8309C352D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5" name="Imagen 13983" descr="http://www.icbf.gov.co/images/pobtrans.gif">
          <a:extLst>
            <a:ext uri="{FF2B5EF4-FFF2-40B4-BE49-F238E27FC236}">
              <a16:creationId xmlns:a16="http://schemas.microsoft.com/office/drawing/2014/main" id="{1340C4A7-9985-434C-BCCD-A54EB13870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6" name="Imagen 14387" descr="http://www.icbf.gov.co/images/pobtrans.gif">
          <a:extLst>
            <a:ext uri="{FF2B5EF4-FFF2-40B4-BE49-F238E27FC236}">
              <a16:creationId xmlns:a16="http://schemas.microsoft.com/office/drawing/2014/main" id="{15CC5475-EA27-409D-80D1-DAD66A1F5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7" name="Imagen 14460" descr="http://www.icbf.gov.co/images/pobtrans.gif">
          <a:extLst>
            <a:ext uri="{FF2B5EF4-FFF2-40B4-BE49-F238E27FC236}">
              <a16:creationId xmlns:a16="http://schemas.microsoft.com/office/drawing/2014/main" id="{4DF82844-0D6C-4D45-B8A2-B076088DA2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8" name="Imagen 14689" descr="http://www.icbf.gov.co/images/pobtrans.gif">
          <a:extLst>
            <a:ext uri="{FF2B5EF4-FFF2-40B4-BE49-F238E27FC236}">
              <a16:creationId xmlns:a16="http://schemas.microsoft.com/office/drawing/2014/main" id="{590F7A21-D7CF-435F-AB0A-B2D603549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9" name="Imagen 14884" descr="http://www.icbf.gov.co/images/pobtrans.gif">
          <a:extLst>
            <a:ext uri="{FF2B5EF4-FFF2-40B4-BE49-F238E27FC236}">
              <a16:creationId xmlns:a16="http://schemas.microsoft.com/office/drawing/2014/main" id="{6C1C78BB-7E8F-44A8-819A-2FDF17F8E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0" name="Imagen 15080" descr="http://www.icbf.gov.co/images/pobtrans.gif">
          <a:extLst>
            <a:ext uri="{FF2B5EF4-FFF2-40B4-BE49-F238E27FC236}">
              <a16:creationId xmlns:a16="http://schemas.microsoft.com/office/drawing/2014/main" id="{777DAFC1-9098-4525-ACBC-8F78D69EA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1" name="Imagen 15397" descr="http://www.icbf.gov.co/images/pobtrans.gif">
          <a:extLst>
            <a:ext uri="{FF2B5EF4-FFF2-40B4-BE49-F238E27FC236}">
              <a16:creationId xmlns:a16="http://schemas.microsoft.com/office/drawing/2014/main" id="{AC2C6B3A-E0EA-4961-B933-FB5D72B1A9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2" name="Imagen 15538" descr="http://www.icbf.gov.co/images/pobtrans.gif">
          <a:extLst>
            <a:ext uri="{FF2B5EF4-FFF2-40B4-BE49-F238E27FC236}">
              <a16:creationId xmlns:a16="http://schemas.microsoft.com/office/drawing/2014/main" id="{6E73BF96-D0FE-4EC6-9B65-BD6ABD3AEB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3" name="Imagen 15814" descr="http://www.icbf.gov.co/images/pobtrans.gif">
          <a:extLst>
            <a:ext uri="{FF2B5EF4-FFF2-40B4-BE49-F238E27FC236}">
              <a16:creationId xmlns:a16="http://schemas.microsoft.com/office/drawing/2014/main" id="{5B4AE39B-7406-4B92-85D0-68C9ED7583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4" name="Imagen 15817" descr="http://www.icbf.gov.co/images/pobtrans.gif">
          <a:extLst>
            <a:ext uri="{FF2B5EF4-FFF2-40B4-BE49-F238E27FC236}">
              <a16:creationId xmlns:a16="http://schemas.microsoft.com/office/drawing/2014/main" id="{B57D69FF-620C-4B25-BC72-0BA708DF8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5" name="Imagen 16193" descr="http://www.icbf.gov.co/images/pobtrans.gif">
          <a:extLst>
            <a:ext uri="{FF2B5EF4-FFF2-40B4-BE49-F238E27FC236}">
              <a16:creationId xmlns:a16="http://schemas.microsoft.com/office/drawing/2014/main" id="{0DB09762-BB84-44DE-A7DE-110AD05372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6" name="Imagen 16273" descr="http://www.icbf.gov.co/images/pobtrans.gif">
          <a:extLst>
            <a:ext uri="{FF2B5EF4-FFF2-40B4-BE49-F238E27FC236}">
              <a16:creationId xmlns:a16="http://schemas.microsoft.com/office/drawing/2014/main" id="{B6E2BB85-70C7-463C-A5EC-AA41660C75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7" name="Imagen 16503" descr="http://www.icbf.gov.co/images/pobtrans.gif">
          <a:extLst>
            <a:ext uri="{FF2B5EF4-FFF2-40B4-BE49-F238E27FC236}">
              <a16:creationId xmlns:a16="http://schemas.microsoft.com/office/drawing/2014/main" id="{4E0169A0-DD9E-4AEC-A4D8-E84B23360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8" name="Imagen 16724" descr="http://www.icbf.gov.co/images/pobtrans.gif">
          <a:extLst>
            <a:ext uri="{FF2B5EF4-FFF2-40B4-BE49-F238E27FC236}">
              <a16:creationId xmlns:a16="http://schemas.microsoft.com/office/drawing/2014/main" id="{7D76FCDD-8441-433F-B1EE-E29AED9868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9" name="Imagen 17478" descr="http://www.icbf.gov.co/images/pobtrans.gif">
          <a:extLst>
            <a:ext uri="{FF2B5EF4-FFF2-40B4-BE49-F238E27FC236}">
              <a16:creationId xmlns:a16="http://schemas.microsoft.com/office/drawing/2014/main" id="{AA66BEF2-D225-45D3-85C8-75E1F0B6E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0" name="Imagen 17640" descr="http://www.icbf.gov.co/images/pobtrans.gif">
          <a:extLst>
            <a:ext uri="{FF2B5EF4-FFF2-40B4-BE49-F238E27FC236}">
              <a16:creationId xmlns:a16="http://schemas.microsoft.com/office/drawing/2014/main" id="{4F7DF9FE-9258-4D1C-9176-1E6B354CA8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1" name="Imagen 17642" descr="http://www.icbf.gov.co/images/pobtrans.gif">
          <a:extLst>
            <a:ext uri="{FF2B5EF4-FFF2-40B4-BE49-F238E27FC236}">
              <a16:creationId xmlns:a16="http://schemas.microsoft.com/office/drawing/2014/main" id="{01AC8289-C47A-44F6-8FCE-8364AB8CF7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2" name="Imagen 19004" descr="http://www.icbf.gov.co/images/pobtrans.gif">
          <a:extLst>
            <a:ext uri="{FF2B5EF4-FFF2-40B4-BE49-F238E27FC236}">
              <a16:creationId xmlns:a16="http://schemas.microsoft.com/office/drawing/2014/main" id="{A829B038-A0A6-4FAA-B744-3710F1A65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3" name="Imagen 19474" descr="http://www.icbf.gov.co/images/pobtrans.gif">
          <a:extLst>
            <a:ext uri="{FF2B5EF4-FFF2-40B4-BE49-F238E27FC236}">
              <a16:creationId xmlns:a16="http://schemas.microsoft.com/office/drawing/2014/main" id="{9148D452-B38C-49BE-94A6-37A319CF2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4" name="Imagen 19708" descr="http://www.icbf.gov.co/images/pobtrans.gif">
          <a:extLst>
            <a:ext uri="{FF2B5EF4-FFF2-40B4-BE49-F238E27FC236}">
              <a16:creationId xmlns:a16="http://schemas.microsoft.com/office/drawing/2014/main" id="{A34A404F-BA3C-41E7-8D96-C290130EB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5" name="Imagen 19720" descr="http://www.icbf.gov.co/images/pobtrans.gif">
          <a:extLst>
            <a:ext uri="{FF2B5EF4-FFF2-40B4-BE49-F238E27FC236}">
              <a16:creationId xmlns:a16="http://schemas.microsoft.com/office/drawing/2014/main" id="{D77C81F2-F1B5-4866-9ACD-5DAC33DB7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6" name="Imagen 19739" descr="http://www.icbf.gov.co/images/pobtrans.gif">
          <a:extLst>
            <a:ext uri="{FF2B5EF4-FFF2-40B4-BE49-F238E27FC236}">
              <a16:creationId xmlns:a16="http://schemas.microsoft.com/office/drawing/2014/main" id="{EA4A1429-37B5-40CC-BC3E-FCF1700372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7" name="Imagen 19765" descr="http://www.icbf.gov.co/images/pobtrans.gif">
          <a:extLst>
            <a:ext uri="{FF2B5EF4-FFF2-40B4-BE49-F238E27FC236}">
              <a16:creationId xmlns:a16="http://schemas.microsoft.com/office/drawing/2014/main" id="{C9321292-B73F-4676-8D5B-299A295B65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8" name="Imagen 19774" descr="http://www.icbf.gov.co/images/pobtrans.gif">
          <a:extLst>
            <a:ext uri="{FF2B5EF4-FFF2-40B4-BE49-F238E27FC236}">
              <a16:creationId xmlns:a16="http://schemas.microsoft.com/office/drawing/2014/main" id="{0B72D9A3-8D4C-4B3E-A637-FD709E94B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9" name="Imagen 20425" descr="http://www.icbf.gov.co/images/pobtrans.gif">
          <a:extLst>
            <a:ext uri="{FF2B5EF4-FFF2-40B4-BE49-F238E27FC236}">
              <a16:creationId xmlns:a16="http://schemas.microsoft.com/office/drawing/2014/main" id="{3387384D-C38E-4EFA-81BB-511B74DE3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0" name="Imagen 20722" descr="http://www.icbf.gov.co/images/pobtrans.gif">
          <a:extLst>
            <a:ext uri="{FF2B5EF4-FFF2-40B4-BE49-F238E27FC236}">
              <a16:creationId xmlns:a16="http://schemas.microsoft.com/office/drawing/2014/main" id="{5B02AAEF-297E-436D-9ACC-5E8DFD4CDB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1" name="Imagen 20732" descr="http://www.icbf.gov.co/images/pobtrans.gif">
          <a:extLst>
            <a:ext uri="{FF2B5EF4-FFF2-40B4-BE49-F238E27FC236}">
              <a16:creationId xmlns:a16="http://schemas.microsoft.com/office/drawing/2014/main" id="{5EC1B25A-1162-45C7-B7E7-D4637C5A2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2" name="Imagen 21759" descr="http://www.icbf.gov.co/images/pobtrans.gif">
          <a:extLst>
            <a:ext uri="{FF2B5EF4-FFF2-40B4-BE49-F238E27FC236}">
              <a16:creationId xmlns:a16="http://schemas.microsoft.com/office/drawing/2014/main" id="{F5343C4A-EF71-4DAC-8F08-CF051ADE3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3" name="Imagen 21761" descr="http://www.icbf.gov.co/images/pobtrans.gif">
          <a:extLst>
            <a:ext uri="{FF2B5EF4-FFF2-40B4-BE49-F238E27FC236}">
              <a16:creationId xmlns:a16="http://schemas.microsoft.com/office/drawing/2014/main" id="{7DAF3D77-73F4-4C64-87E9-AE40020BE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4" name="Imagen 22260" descr="http://www.icbf.gov.co/images/pobtrans.gif">
          <a:extLst>
            <a:ext uri="{FF2B5EF4-FFF2-40B4-BE49-F238E27FC236}">
              <a16:creationId xmlns:a16="http://schemas.microsoft.com/office/drawing/2014/main" id="{40FA3077-5319-4EB7-8DDE-6254073A6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5" name="Imagen 22263" descr="http://www.icbf.gov.co/images/pobtrans.gif">
          <a:extLst>
            <a:ext uri="{FF2B5EF4-FFF2-40B4-BE49-F238E27FC236}">
              <a16:creationId xmlns:a16="http://schemas.microsoft.com/office/drawing/2014/main" id="{C592654A-BB80-4D00-994F-200B3186E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6" name="Imagen 22421" descr="http://www.icbf.gov.co/images/pobtrans.gif">
          <a:extLst>
            <a:ext uri="{FF2B5EF4-FFF2-40B4-BE49-F238E27FC236}">
              <a16:creationId xmlns:a16="http://schemas.microsoft.com/office/drawing/2014/main" id="{947F603E-0005-422F-A5AC-9A6BE1B2B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7" name="Imagen 22513" descr="http://www.icbf.gov.co/images/pobtrans.gif">
          <a:extLst>
            <a:ext uri="{FF2B5EF4-FFF2-40B4-BE49-F238E27FC236}">
              <a16:creationId xmlns:a16="http://schemas.microsoft.com/office/drawing/2014/main" id="{F3FAD01A-5012-4083-ADAA-65AAC961D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8" name="Imagen 22526" descr="http://www.icbf.gov.co/images/pobtrans.gif">
          <a:extLst>
            <a:ext uri="{FF2B5EF4-FFF2-40B4-BE49-F238E27FC236}">
              <a16:creationId xmlns:a16="http://schemas.microsoft.com/office/drawing/2014/main" id="{82B283E6-A352-4FED-8DA8-E0CD30535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9" name="Imagen 22532" descr="http://www.icbf.gov.co/images/pobtrans.gif">
          <a:extLst>
            <a:ext uri="{FF2B5EF4-FFF2-40B4-BE49-F238E27FC236}">
              <a16:creationId xmlns:a16="http://schemas.microsoft.com/office/drawing/2014/main" id="{81774624-BE91-40D7-8BC9-A235B4282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0" name="Imagen 22541" descr="http://www.icbf.gov.co/images/pobtrans.gif">
          <a:extLst>
            <a:ext uri="{FF2B5EF4-FFF2-40B4-BE49-F238E27FC236}">
              <a16:creationId xmlns:a16="http://schemas.microsoft.com/office/drawing/2014/main" id="{E98FF199-6506-4F49-AA1A-79A695F3B6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1" name="Imagen 22616" descr="http://www.icbf.gov.co/images/pobtrans.gif">
          <a:extLst>
            <a:ext uri="{FF2B5EF4-FFF2-40B4-BE49-F238E27FC236}">
              <a16:creationId xmlns:a16="http://schemas.microsoft.com/office/drawing/2014/main" id="{3367BBC4-0FE3-4977-A7A9-9ED256DBC2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2" name="Imagen 24926" descr="http://www.icbf.gov.co/images/pobtrans.gif">
          <a:extLst>
            <a:ext uri="{FF2B5EF4-FFF2-40B4-BE49-F238E27FC236}">
              <a16:creationId xmlns:a16="http://schemas.microsoft.com/office/drawing/2014/main" id="{F2B4EF73-CC18-4CA6-9FEF-7025C6F7B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3" name="Imagen 25180" descr="http://www.icbf.gov.co/images/pobtrans.gif">
          <a:extLst>
            <a:ext uri="{FF2B5EF4-FFF2-40B4-BE49-F238E27FC236}">
              <a16:creationId xmlns:a16="http://schemas.microsoft.com/office/drawing/2014/main" id="{136A66F5-58C8-46E7-85F4-C5AEA7094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4" name="Imagen 26352" descr="http://www.icbf.gov.co/images/pobtrans.gif">
          <a:extLst>
            <a:ext uri="{FF2B5EF4-FFF2-40B4-BE49-F238E27FC236}">
              <a16:creationId xmlns:a16="http://schemas.microsoft.com/office/drawing/2014/main" id="{9CB17A6A-0AAC-41C9-87B9-F5ADCF543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5" name="Imagen 26386" descr="http://www.icbf.gov.co/images/pobtrans.gif">
          <a:extLst>
            <a:ext uri="{FF2B5EF4-FFF2-40B4-BE49-F238E27FC236}">
              <a16:creationId xmlns:a16="http://schemas.microsoft.com/office/drawing/2014/main" id="{AABE9CB4-F12D-48AD-96A0-6A820F53F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6" name="Imagen 26401" descr="http://www.icbf.gov.co/images/pobtrans.gif">
          <a:extLst>
            <a:ext uri="{FF2B5EF4-FFF2-40B4-BE49-F238E27FC236}">
              <a16:creationId xmlns:a16="http://schemas.microsoft.com/office/drawing/2014/main" id="{FAF123FE-8AAB-4A04-A2DF-3F3941C69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7" name="Imagen 26411" descr="http://www.icbf.gov.co/images/pobtrans.gif">
          <a:extLst>
            <a:ext uri="{FF2B5EF4-FFF2-40B4-BE49-F238E27FC236}">
              <a16:creationId xmlns:a16="http://schemas.microsoft.com/office/drawing/2014/main" id="{AF132FDC-6BA2-4D44-A0A4-348071C02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8" name="Imagen 26420" descr="http://www.icbf.gov.co/images/pobtrans.gif">
          <a:extLst>
            <a:ext uri="{FF2B5EF4-FFF2-40B4-BE49-F238E27FC236}">
              <a16:creationId xmlns:a16="http://schemas.microsoft.com/office/drawing/2014/main" id="{410AED6A-6289-4B58-B0E4-EEDCC24FD3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9" name="Imagen 26433" descr="http://www.icbf.gov.co/images/pobtrans.gif">
          <a:extLst>
            <a:ext uri="{FF2B5EF4-FFF2-40B4-BE49-F238E27FC236}">
              <a16:creationId xmlns:a16="http://schemas.microsoft.com/office/drawing/2014/main" id="{5A9AD3A6-C252-473A-A89D-E0664C355B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0" name="Imagen 26468" descr="http://www.icbf.gov.co/images/pobtrans.gif">
          <a:extLst>
            <a:ext uri="{FF2B5EF4-FFF2-40B4-BE49-F238E27FC236}">
              <a16:creationId xmlns:a16="http://schemas.microsoft.com/office/drawing/2014/main" id="{57CFC300-5B76-4FC3-98C1-7D679A5299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1" name="Imagen 26473" descr="http://www.icbf.gov.co/images/pobtrans.gif">
          <a:extLst>
            <a:ext uri="{FF2B5EF4-FFF2-40B4-BE49-F238E27FC236}">
              <a16:creationId xmlns:a16="http://schemas.microsoft.com/office/drawing/2014/main" id="{3C224456-747A-485D-A4F5-19231E9DF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2" name="Imagen 26476" descr="http://www.icbf.gov.co/images/pobtrans.gif">
          <a:extLst>
            <a:ext uri="{FF2B5EF4-FFF2-40B4-BE49-F238E27FC236}">
              <a16:creationId xmlns:a16="http://schemas.microsoft.com/office/drawing/2014/main" id="{817FE0B6-A4D1-4C8F-A6C3-11439BAEE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3" name="Imagen 26583" descr="http://www.icbf.gov.co/images/pobtrans.gif">
          <a:extLst>
            <a:ext uri="{FF2B5EF4-FFF2-40B4-BE49-F238E27FC236}">
              <a16:creationId xmlns:a16="http://schemas.microsoft.com/office/drawing/2014/main" id="{723EDAE0-BDC9-4E43-8205-35923BABCF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4" name="Imagen 26594" descr="http://www.icbf.gov.co/images/pobtrans.gif">
          <a:extLst>
            <a:ext uri="{FF2B5EF4-FFF2-40B4-BE49-F238E27FC236}">
              <a16:creationId xmlns:a16="http://schemas.microsoft.com/office/drawing/2014/main" id="{9970014B-1855-4820-B8CB-6B4DEBA93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5" name="Imagen 26605" descr="http://www.icbf.gov.co/images/pobtrans.gif">
          <a:extLst>
            <a:ext uri="{FF2B5EF4-FFF2-40B4-BE49-F238E27FC236}">
              <a16:creationId xmlns:a16="http://schemas.microsoft.com/office/drawing/2014/main" id="{717764D1-3C29-48D6-8608-16D8A93DE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6" name="Imagen 26617" descr="http://www.icbf.gov.co/images/pobtrans.gif">
          <a:extLst>
            <a:ext uri="{FF2B5EF4-FFF2-40B4-BE49-F238E27FC236}">
              <a16:creationId xmlns:a16="http://schemas.microsoft.com/office/drawing/2014/main" id="{76D9C4D4-A112-4D43-AB4B-185EC87D13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7" name="Imagen 26634" descr="http://www.icbf.gov.co/images/pobtrans.gif">
          <a:extLst>
            <a:ext uri="{FF2B5EF4-FFF2-40B4-BE49-F238E27FC236}">
              <a16:creationId xmlns:a16="http://schemas.microsoft.com/office/drawing/2014/main" id="{97C7FB52-BBA5-4692-971D-2CFF447D8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8" name="Imagen 26666" descr="http://www.icbf.gov.co/images/pobtrans.gif">
          <a:extLst>
            <a:ext uri="{FF2B5EF4-FFF2-40B4-BE49-F238E27FC236}">
              <a16:creationId xmlns:a16="http://schemas.microsoft.com/office/drawing/2014/main" id="{8CF5DBA4-E135-4CD1-8A02-692534EE7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9" name="Imagen 26687" descr="http://www.icbf.gov.co/images/pobtrans.gif">
          <a:extLst>
            <a:ext uri="{FF2B5EF4-FFF2-40B4-BE49-F238E27FC236}">
              <a16:creationId xmlns:a16="http://schemas.microsoft.com/office/drawing/2014/main" id="{E82B222D-A8FF-4F20-9569-7F39D3789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0" name="Imagen 26713" descr="http://www.icbf.gov.co/images/pobtrans.gif">
          <a:extLst>
            <a:ext uri="{FF2B5EF4-FFF2-40B4-BE49-F238E27FC236}">
              <a16:creationId xmlns:a16="http://schemas.microsoft.com/office/drawing/2014/main" id="{D4D4B258-A858-416A-A721-CF483C73E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1" name="Imagen 26726" descr="http://www.icbf.gov.co/images/pobtrans.gif">
          <a:extLst>
            <a:ext uri="{FF2B5EF4-FFF2-40B4-BE49-F238E27FC236}">
              <a16:creationId xmlns:a16="http://schemas.microsoft.com/office/drawing/2014/main" id="{98C17030-3F3A-4F27-AA6E-59512D4C3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2" name="Imagen 27432" descr="http://www.icbf.gov.co/images/pobtrans.gif">
          <a:extLst>
            <a:ext uri="{FF2B5EF4-FFF2-40B4-BE49-F238E27FC236}">
              <a16:creationId xmlns:a16="http://schemas.microsoft.com/office/drawing/2014/main" id="{F064279A-3248-4E89-AF16-016B9903A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3" name="Imagen 29931" descr="http://www.icbf.gov.co/images/pobtrans.gif">
          <a:extLst>
            <a:ext uri="{FF2B5EF4-FFF2-40B4-BE49-F238E27FC236}">
              <a16:creationId xmlns:a16="http://schemas.microsoft.com/office/drawing/2014/main" id="{F6ED8113-4E45-4B46-9CA6-74AE474A12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4" name="Imagen 29941" descr="http://www.icbf.gov.co/images/pobtrans.gif">
          <a:extLst>
            <a:ext uri="{FF2B5EF4-FFF2-40B4-BE49-F238E27FC236}">
              <a16:creationId xmlns:a16="http://schemas.microsoft.com/office/drawing/2014/main" id="{13178A17-8B5E-4A35-8B68-C0132D4F45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5" name="Imagen 29990" descr="http://www.icbf.gov.co/images/pobtrans.gif">
          <a:extLst>
            <a:ext uri="{FF2B5EF4-FFF2-40B4-BE49-F238E27FC236}">
              <a16:creationId xmlns:a16="http://schemas.microsoft.com/office/drawing/2014/main" id="{75D0AC20-39AA-4CE3-BFEF-38EA056C13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6" name="Imagen 30000" descr="http://www.icbf.gov.co/images/pobtrans.gif">
          <a:extLst>
            <a:ext uri="{FF2B5EF4-FFF2-40B4-BE49-F238E27FC236}">
              <a16:creationId xmlns:a16="http://schemas.microsoft.com/office/drawing/2014/main" id="{46DA69FD-AD39-4E6E-88AB-AA7C21CA7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7" name="Imagen 30062" descr="http://www.icbf.gov.co/images/pobtrans.gif">
          <a:extLst>
            <a:ext uri="{FF2B5EF4-FFF2-40B4-BE49-F238E27FC236}">
              <a16:creationId xmlns:a16="http://schemas.microsoft.com/office/drawing/2014/main" id="{EAF4CBA2-5ACD-4AE0-80C2-3F1B9F222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8" name="Imagen 30457" descr="http://www.icbf.gov.co/images/pobtrans.gif">
          <a:extLst>
            <a:ext uri="{FF2B5EF4-FFF2-40B4-BE49-F238E27FC236}">
              <a16:creationId xmlns:a16="http://schemas.microsoft.com/office/drawing/2014/main" id="{C9E44691-0709-43E3-A04A-68A5FFF37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9" name="Imagen 30467" descr="http://www.icbf.gov.co/images/pobtrans.gif">
          <a:extLst>
            <a:ext uri="{FF2B5EF4-FFF2-40B4-BE49-F238E27FC236}">
              <a16:creationId xmlns:a16="http://schemas.microsoft.com/office/drawing/2014/main" id="{16B2AF16-1E40-44B5-91A2-D0E19E817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0" name="Imagen 30991" descr="http://www.icbf.gov.co/images/pobtrans.gif">
          <a:extLst>
            <a:ext uri="{FF2B5EF4-FFF2-40B4-BE49-F238E27FC236}">
              <a16:creationId xmlns:a16="http://schemas.microsoft.com/office/drawing/2014/main" id="{B2C5A085-D284-4E5E-B84E-9847C49AF8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1" name="Imagen 31612" descr="http://www.icbf.gov.co/images/pobtrans.gif">
          <a:extLst>
            <a:ext uri="{FF2B5EF4-FFF2-40B4-BE49-F238E27FC236}">
              <a16:creationId xmlns:a16="http://schemas.microsoft.com/office/drawing/2014/main" id="{4031DE8E-E10A-4904-8BA5-556405A48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2" name="Imagen 31624" descr="http://www.icbf.gov.co/images/pobtrans.gif">
          <a:extLst>
            <a:ext uri="{FF2B5EF4-FFF2-40B4-BE49-F238E27FC236}">
              <a16:creationId xmlns:a16="http://schemas.microsoft.com/office/drawing/2014/main" id="{FAFC4CFE-8729-4DEF-A40D-935312A4B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3" name="Imagen 32047" descr="http://www.icbf.gov.co/images/pobtrans.gif">
          <a:extLst>
            <a:ext uri="{FF2B5EF4-FFF2-40B4-BE49-F238E27FC236}">
              <a16:creationId xmlns:a16="http://schemas.microsoft.com/office/drawing/2014/main" id="{7F04342F-BE94-412B-BA85-592791EAD9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4" name="Imagen 32272" descr="http://www.icbf.gov.co/images/pobtrans.gif">
          <a:extLst>
            <a:ext uri="{FF2B5EF4-FFF2-40B4-BE49-F238E27FC236}">
              <a16:creationId xmlns:a16="http://schemas.microsoft.com/office/drawing/2014/main" id="{0A25233B-7E00-40D6-9E4F-F3092387AD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5" name="Imagen 32612" descr="http://www.icbf.gov.co/images/pobtrans.gif">
          <a:extLst>
            <a:ext uri="{FF2B5EF4-FFF2-40B4-BE49-F238E27FC236}">
              <a16:creationId xmlns:a16="http://schemas.microsoft.com/office/drawing/2014/main" id="{DDA461E0-431B-451C-916E-A68AADE3B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6" name="Imagen 32881" descr="http://www.icbf.gov.co/images/pobtrans.gif">
          <a:extLst>
            <a:ext uri="{FF2B5EF4-FFF2-40B4-BE49-F238E27FC236}">
              <a16:creationId xmlns:a16="http://schemas.microsoft.com/office/drawing/2014/main" id="{E489804B-7CD4-4412-A1C3-AE95D32353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7" name="Imagen 34363" descr="http://www.icbf.gov.co/images/pobtrans.gif">
          <a:extLst>
            <a:ext uri="{FF2B5EF4-FFF2-40B4-BE49-F238E27FC236}">
              <a16:creationId xmlns:a16="http://schemas.microsoft.com/office/drawing/2014/main" id="{60FA3B6E-B76B-4455-ABC5-F742C7F3C8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8" name="Imagen 34367" descr="http://www.icbf.gov.co/images/pobtrans.gif">
          <a:extLst>
            <a:ext uri="{FF2B5EF4-FFF2-40B4-BE49-F238E27FC236}">
              <a16:creationId xmlns:a16="http://schemas.microsoft.com/office/drawing/2014/main" id="{607DC529-50FE-4595-8092-110FA6C361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9" name="Imagen 34608" descr="http://www.icbf.gov.co/images/pobtrans.gif">
          <a:extLst>
            <a:ext uri="{FF2B5EF4-FFF2-40B4-BE49-F238E27FC236}">
              <a16:creationId xmlns:a16="http://schemas.microsoft.com/office/drawing/2014/main" id="{D722D5F0-9E48-4BCD-B53E-FF7160A50B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0" name="Imagen 35048" descr="http://www.icbf.gov.co/images/pobtrans.gif">
          <a:extLst>
            <a:ext uri="{FF2B5EF4-FFF2-40B4-BE49-F238E27FC236}">
              <a16:creationId xmlns:a16="http://schemas.microsoft.com/office/drawing/2014/main" id="{9CDAAF03-EB34-4D90-86A8-C9E74A8B2C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1" name="Imagen 35978" descr="http://www.icbf.gov.co/images/pobtrans.gif">
          <a:extLst>
            <a:ext uri="{FF2B5EF4-FFF2-40B4-BE49-F238E27FC236}">
              <a16:creationId xmlns:a16="http://schemas.microsoft.com/office/drawing/2014/main" id="{70ECD9B9-26AB-42DE-8E08-C42F48F70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2" name="Imagen 36001" descr="http://www.icbf.gov.co/images/pobtrans.gif">
          <a:extLst>
            <a:ext uri="{FF2B5EF4-FFF2-40B4-BE49-F238E27FC236}">
              <a16:creationId xmlns:a16="http://schemas.microsoft.com/office/drawing/2014/main" id="{6E7DC27C-69D0-403F-BE15-2E1862A68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3" name="Imagen 36006" descr="http://www.icbf.gov.co/images/pobtrans.gif">
          <a:extLst>
            <a:ext uri="{FF2B5EF4-FFF2-40B4-BE49-F238E27FC236}">
              <a16:creationId xmlns:a16="http://schemas.microsoft.com/office/drawing/2014/main" id="{849BDE48-EAEC-4C37-ACA2-F48B763E4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4" name="Imagen 36010" descr="http://www.icbf.gov.co/images/pobtrans.gif">
          <a:extLst>
            <a:ext uri="{FF2B5EF4-FFF2-40B4-BE49-F238E27FC236}">
              <a16:creationId xmlns:a16="http://schemas.microsoft.com/office/drawing/2014/main" id="{2C5348C7-AA60-44D2-A51D-BC8BFB28C4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5" name="Imagen 36018" descr="http://www.icbf.gov.co/images/pobtrans.gif">
          <a:extLst>
            <a:ext uri="{FF2B5EF4-FFF2-40B4-BE49-F238E27FC236}">
              <a16:creationId xmlns:a16="http://schemas.microsoft.com/office/drawing/2014/main" id="{4F2CC794-2EB4-4F91-9928-9D7E544D0F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6" name="Imagen 36027" descr="http://www.icbf.gov.co/images/pobtrans.gif">
          <a:extLst>
            <a:ext uri="{FF2B5EF4-FFF2-40B4-BE49-F238E27FC236}">
              <a16:creationId xmlns:a16="http://schemas.microsoft.com/office/drawing/2014/main" id="{A454FF2A-BE2B-48DD-B962-2822509A6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59067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69</xdr:row>
      <xdr:rowOff>0</xdr:rowOff>
    </xdr:from>
    <xdr:ext cx="9525" cy="114300"/>
    <xdr:pic>
      <xdr:nvPicPr>
        <xdr:cNvPr id="147" name="Imagen 146" descr="http://www.icbf.gov.co/images/pobtrans.gif">
          <a:extLst>
            <a:ext uri="{FF2B5EF4-FFF2-40B4-BE49-F238E27FC236}">
              <a16:creationId xmlns:a16="http://schemas.microsoft.com/office/drawing/2014/main" id="{28D2716A-AA20-4D60-91A3-14710FFAC4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8" name="Imagen 147" descr="http://www.icbf.gov.co/images/pobtrans.gif">
          <a:extLst>
            <a:ext uri="{FF2B5EF4-FFF2-40B4-BE49-F238E27FC236}">
              <a16:creationId xmlns:a16="http://schemas.microsoft.com/office/drawing/2014/main" id="{E624E1BB-5CFE-426E-AA29-E0A6B73189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9" name="Imagen 148" descr="http://www.icbf.gov.co/images/pobtrans.gif">
          <a:extLst>
            <a:ext uri="{FF2B5EF4-FFF2-40B4-BE49-F238E27FC236}">
              <a16:creationId xmlns:a16="http://schemas.microsoft.com/office/drawing/2014/main" id="{7D6E5EE6-2844-4DC9-94AE-157E74E0E0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0" name="Imagen 149" descr="http://www.icbf.gov.co/images/pobtrans.gif">
          <a:extLst>
            <a:ext uri="{FF2B5EF4-FFF2-40B4-BE49-F238E27FC236}">
              <a16:creationId xmlns:a16="http://schemas.microsoft.com/office/drawing/2014/main" id="{ED672951-7FAD-4CDB-8B1E-05B8BA7D5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1" name="Imagen 150" descr="http://www.icbf.gov.co/images/pobtrans.gif">
          <a:extLst>
            <a:ext uri="{FF2B5EF4-FFF2-40B4-BE49-F238E27FC236}">
              <a16:creationId xmlns:a16="http://schemas.microsoft.com/office/drawing/2014/main" id="{B87AE88D-A9BB-4FB0-BC2D-FF5D1F699F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2" name="Imagen 151" descr="http://www.icbf.gov.co/images/pobtrans.gif">
          <a:extLst>
            <a:ext uri="{FF2B5EF4-FFF2-40B4-BE49-F238E27FC236}">
              <a16:creationId xmlns:a16="http://schemas.microsoft.com/office/drawing/2014/main" id="{D36CCDB0-21D6-4ACB-941E-36A209B41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3" name="Imagen 152" descr="http://www.icbf.gov.co/images/pobtrans.gif">
          <a:extLst>
            <a:ext uri="{FF2B5EF4-FFF2-40B4-BE49-F238E27FC236}">
              <a16:creationId xmlns:a16="http://schemas.microsoft.com/office/drawing/2014/main" id="{9460A336-CD39-4A91-9162-10B2FBA80F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4" name="Imagen 153" descr="http://www.icbf.gov.co/images/pobtrans.gif">
          <a:extLst>
            <a:ext uri="{FF2B5EF4-FFF2-40B4-BE49-F238E27FC236}">
              <a16:creationId xmlns:a16="http://schemas.microsoft.com/office/drawing/2014/main" id="{27AB79BC-919A-486E-A8C7-012A40A7AA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5" name="Imagen 154" descr="http://www.icbf.gov.co/images/pobtrans.gif">
          <a:extLst>
            <a:ext uri="{FF2B5EF4-FFF2-40B4-BE49-F238E27FC236}">
              <a16:creationId xmlns:a16="http://schemas.microsoft.com/office/drawing/2014/main" id="{5138031A-575E-4844-BE2C-52750C21B4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6" name="Imagen 155" descr="http://www.icbf.gov.co/images/pobtrans.gif">
          <a:extLst>
            <a:ext uri="{FF2B5EF4-FFF2-40B4-BE49-F238E27FC236}">
              <a16:creationId xmlns:a16="http://schemas.microsoft.com/office/drawing/2014/main" id="{A08B7D29-F980-4F86-9E34-64A1BB98F3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7" name="Imagen 156" descr="http://www.icbf.gov.co/images/pobtrans.gif">
          <a:extLst>
            <a:ext uri="{FF2B5EF4-FFF2-40B4-BE49-F238E27FC236}">
              <a16:creationId xmlns:a16="http://schemas.microsoft.com/office/drawing/2014/main" id="{57377C71-8A19-44C7-8B78-69816F7C28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8" name="Imagen 157" descr="http://www.icbf.gov.co/images/pobtrans.gif">
          <a:extLst>
            <a:ext uri="{FF2B5EF4-FFF2-40B4-BE49-F238E27FC236}">
              <a16:creationId xmlns:a16="http://schemas.microsoft.com/office/drawing/2014/main" id="{2ECDE358-4814-4B72-8EE1-41E5EBBE81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9" name="Imagen 158" descr="http://www.icbf.gov.co/images/pobtrans.gif">
          <a:extLst>
            <a:ext uri="{FF2B5EF4-FFF2-40B4-BE49-F238E27FC236}">
              <a16:creationId xmlns:a16="http://schemas.microsoft.com/office/drawing/2014/main" id="{A0E4E5B4-4CBF-4DFA-BAFA-3029564CE7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0" name="Imagen 159" descr="http://www.icbf.gov.co/images/pobtrans.gif">
          <a:extLst>
            <a:ext uri="{FF2B5EF4-FFF2-40B4-BE49-F238E27FC236}">
              <a16:creationId xmlns:a16="http://schemas.microsoft.com/office/drawing/2014/main" id="{811592DC-0CC2-4D98-B6E9-197C9D1E9F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1" name="Imagen 160" descr="http://www.icbf.gov.co/images/pobtrans.gif">
          <a:extLst>
            <a:ext uri="{FF2B5EF4-FFF2-40B4-BE49-F238E27FC236}">
              <a16:creationId xmlns:a16="http://schemas.microsoft.com/office/drawing/2014/main" id="{89B9C8A1-3728-4C34-B0AB-535AD74900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2" name="Imagen 161" descr="http://www.icbf.gov.co/images/pobtrans.gif">
          <a:extLst>
            <a:ext uri="{FF2B5EF4-FFF2-40B4-BE49-F238E27FC236}">
              <a16:creationId xmlns:a16="http://schemas.microsoft.com/office/drawing/2014/main" id="{30137F44-3279-4AA4-9028-9C7A9495A9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3" name="Imagen 162" descr="http://www.icbf.gov.co/images/pobtrans.gif">
          <a:extLst>
            <a:ext uri="{FF2B5EF4-FFF2-40B4-BE49-F238E27FC236}">
              <a16:creationId xmlns:a16="http://schemas.microsoft.com/office/drawing/2014/main" id="{F82C949A-2FE9-47CF-B450-2E5AE94C2E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4" name="Imagen 163" descr="http://www.icbf.gov.co/images/pobtrans.gif">
          <a:extLst>
            <a:ext uri="{FF2B5EF4-FFF2-40B4-BE49-F238E27FC236}">
              <a16:creationId xmlns:a16="http://schemas.microsoft.com/office/drawing/2014/main" id="{8D47236D-AB62-4980-8589-1DA6246B9D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5" name="Imagen 164" descr="http://www.icbf.gov.co/images/pobtrans.gif">
          <a:extLst>
            <a:ext uri="{FF2B5EF4-FFF2-40B4-BE49-F238E27FC236}">
              <a16:creationId xmlns:a16="http://schemas.microsoft.com/office/drawing/2014/main" id="{06AFAC9D-BC5D-4676-BD40-514C87684D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6" name="Imagen 165" descr="http://www.icbf.gov.co/images/pobtrans.gif">
          <a:extLst>
            <a:ext uri="{FF2B5EF4-FFF2-40B4-BE49-F238E27FC236}">
              <a16:creationId xmlns:a16="http://schemas.microsoft.com/office/drawing/2014/main" id="{58017EFC-28A3-44FC-BABC-9804CB5EF5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7" name="Imagen 166" descr="http://www.icbf.gov.co/images/pobtrans.gif">
          <a:extLst>
            <a:ext uri="{FF2B5EF4-FFF2-40B4-BE49-F238E27FC236}">
              <a16:creationId xmlns:a16="http://schemas.microsoft.com/office/drawing/2014/main" id="{18043D3D-AAD6-4542-86C6-5D33E49FC5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8" name="Imagen 167" descr="http://www.icbf.gov.co/images/pobtrans.gif">
          <a:extLst>
            <a:ext uri="{FF2B5EF4-FFF2-40B4-BE49-F238E27FC236}">
              <a16:creationId xmlns:a16="http://schemas.microsoft.com/office/drawing/2014/main" id="{2A2CBCD8-4428-4B73-B562-9CE6DC5F5E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9" name="Imagen 168" descr="http://www.icbf.gov.co/images/pobtrans.gif">
          <a:extLst>
            <a:ext uri="{FF2B5EF4-FFF2-40B4-BE49-F238E27FC236}">
              <a16:creationId xmlns:a16="http://schemas.microsoft.com/office/drawing/2014/main" id="{4EDA3079-18D7-41A1-89E0-A3A92A93FA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0" name="Imagen 169" descr="http://www.icbf.gov.co/images/pobtrans.gif">
          <a:extLst>
            <a:ext uri="{FF2B5EF4-FFF2-40B4-BE49-F238E27FC236}">
              <a16:creationId xmlns:a16="http://schemas.microsoft.com/office/drawing/2014/main" id="{688BFD7B-158B-4330-961A-0D3889CCA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1" name="Imagen 170" descr="http://www.icbf.gov.co/images/pobtrans.gif">
          <a:extLst>
            <a:ext uri="{FF2B5EF4-FFF2-40B4-BE49-F238E27FC236}">
              <a16:creationId xmlns:a16="http://schemas.microsoft.com/office/drawing/2014/main" id="{7CEA1C33-6D36-4828-B0D3-2CFF6BCAA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2" name="Imagen 171" descr="http://www.icbf.gov.co/images/pobtrans.gif">
          <a:extLst>
            <a:ext uri="{FF2B5EF4-FFF2-40B4-BE49-F238E27FC236}">
              <a16:creationId xmlns:a16="http://schemas.microsoft.com/office/drawing/2014/main" id="{71704BB8-4FEA-4C11-B6AA-29CBD0EAA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3" name="Imagen 172" descr="http://www.icbf.gov.co/images/pobtrans.gif">
          <a:extLst>
            <a:ext uri="{FF2B5EF4-FFF2-40B4-BE49-F238E27FC236}">
              <a16:creationId xmlns:a16="http://schemas.microsoft.com/office/drawing/2014/main" id="{7EB6D68F-00FF-4728-9B07-86318892DF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4" name="Imagen 173" descr="http://www.icbf.gov.co/images/pobtrans.gif">
          <a:extLst>
            <a:ext uri="{FF2B5EF4-FFF2-40B4-BE49-F238E27FC236}">
              <a16:creationId xmlns:a16="http://schemas.microsoft.com/office/drawing/2014/main" id="{DE2F4FC0-A447-4110-A991-3D25B9D95D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5" name="Imagen 174" descr="http://www.icbf.gov.co/images/pobtrans.gif">
          <a:extLst>
            <a:ext uri="{FF2B5EF4-FFF2-40B4-BE49-F238E27FC236}">
              <a16:creationId xmlns:a16="http://schemas.microsoft.com/office/drawing/2014/main" id="{108E7204-40B1-478B-8732-E582D9A9A0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6" name="Imagen 175" descr="http://www.icbf.gov.co/images/pobtrans.gif">
          <a:extLst>
            <a:ext uri="{FF2B5EF4-FFF2-40B4-BE49-F238E27FC236}">
              <a16:creationId xmlns:a16="http://schemas.microsoft.com/office/drawing/2014/main" id="{3D8D509A-B272-4326-930B-756653CB56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7" name="Imagen 176" descr="http://www.icbf.gov.co/images/pobtrans.gif">
          <a:extLst>
            <a:ext uri="{FF2B5EF4-FFF2-40B4-BE49-F238E27FC236}">
              <a16:creationId xmlns:a16="http://schemas.microsoft.com/office/drawing/2014/main" id="{951BE18A-0B48-44C6-B48A-14BE995A0A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8" name="Imagen 177" descr="http://www.icbf.gov.co/images/pobtrans.gif">
          <a:extLst>
            <a:ext uri="{FF2B5EF4-FFF2-40B4-BE49-F238E27FC236}">
              <a16:creationId xmlns:a16="http://schemas.microsoft.com/office/drawing/2014/main" id="{126280D9-6273-497F-A0B0-022EAF9510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9" name="Imagen 178" descr="http://www.icbf.gov.co/images/pobtrans.gif">
          <a:extLst>
            <a:ext uri="{FF2B5EF4-FFF2-40B4-BE49-F238E27FC236}">
              <a16:creationId xmlns:a16="http://schemas.microsoft.com/office/drawing/2014/main" id="{695FC9D2-17FC-46F9-85AE-4F5FB3BAEC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0" name="Imagen 179" descr="http://www.icbf.gov.co/images/pobtrans.gif">
          <a:extLst>
            <a:ext uri="{FF2B5EF4-FFF2-40B4-BE49-F238E27FC236}">
              <a16:creationId xmlns:a16="http://schemas.microsoft.com/office/drawing/2014/main" id="{079543BD-0FCB-44E8-BD1C-8805316435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1" name="Imagen 180" descr="http://www.icbf.gov.co/images/pobtrans.gif">
          <a:extLst>
            <a:ext uri="{FF2B5EF4-FFF2-40B4-BE49-F238E27FC236}">
              <a16:creationId xmlns:a16="http://schemas.microsoft.com/office/drawing/2014/main" id="{0B3156CF-D4F4-468A-A9D5-0467113D2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2" name="Imagen 181" descr="http://www.icbf.gov.co/images/pobtrans.gif">
          <a:extLst>
            <a:ext uri="{FF2B5EF4-FFF2-40B4-BE49-F238E27FC236}">
              <a16:creationId xmlns:a16="http://schemas.microsoft.com/office/drawing/2014/main" id="{B0390E90-A725-4649-8A18-1E93AF6D19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3" name="Imagen 182" descr="http://www.icbf.gov.co/images/pobtrans.gif">
          <a:extLst>
            <a:ext uri="{FF2B5EF4-FFF2-40B4-BE49-F238E27FC236}">
              <a16:creationId xmlns:a16="http://schemas.microsoft.com/office/drawing/2014/main" id="{3E0CE7CD-09BF-45A9-AAAC-E746C410DF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4" name="Imagen 183" descr="http://www.icbf.gov.co/images/pobtrans.gif">
          <a:extLst>
            <a:ext uri="{FF2B5EF4-FFF2-40B4-BE49-F238E27FC236}">
              <a16:creationId xmlns:a16="http://schemas.microsoft.com/office/drawing/2014/main" id="{DD747DAA-9851-4C7D-9BA2-E35CB9DFFC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5" name="Imagen 184" descr="http://www.icbf.gov.co/images/pobtrans.gif">
          <a:extLst>
            <a:ext uri="{FF2B5EF4-FFF2-40B4-BE49-F238E27FC236}">
              <a16:creationId xmlns:a16="http://schemas.microsoft.com/office/drawing/2014/main" id="{77D46C12-95C8-4AF2-AD94-D85FBB1FDB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6" name="Imagen 185" descr="http://www.icbf.gov.co/images/pobtrans.gif">
          <a:extLst>
            <a:ext uri="{FF2B5EF4-FFF2-40B4-BE49-F238E27FC236}">
              <a16:creationId xmlns:a16="http://schemas.microsoft.com/office/drawing/2014/main" id="{6EC94F71-1890-4121-9DFF-39EA5ADD5B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7" name="Imagen 186" descr="http://www.icbf.gov.co/images/pobtrans.gif">
          <a:extLst>
            <a:ext uri="{FF2B5EF4-FFF2-40B4-BE49-F238E27FC236}">
              <a16:creationId xmlns:a16="http://schemas.microsoft.com/office/drawing/2014/main" id="{53A935F1-2649-4720-BB29-FAE5C9BCAE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8" name="Imagen 187" descr="http://www.icbf.gov.co/images/pobtrans.gif">
          <a:extLst>
            <a:ext uri="{FF2B5EF4-FFF2-40B4-BE49-F238E27FC236}">
              <a16:creationId xmlns:a16="http://schemas.microsoft.com/office/drawing/2014/main" id="{0ED968B4-1948-4F96-BDD3-4B81AB940D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9" name="Imagen 188" descr="http://www.icbf.gov.co/images/pobtrans.gif">
          <a:extLst>
            <a:ext uri="{FF2B5EF4-FFF2-40B4-BE49-F238E27FC236}">
              <a16:creationId xmlns:a16="http://schemas.microsoft.com/office/drawing/2014/main" id="{A9CB9A76-31C9-4946-9BCA-491E302332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0" name="Imagen 189" descr="http://www.icbf.gov.co/images/pobtrans.gif">
          <a:extLst>
            <a:ext uri="{FF2B5EF4-FFF2-40B4-BE49-F238E27FC236}">
              <a16:creationId xmlns:a16="http://schemas.microsoft.com/office/drawing/2014/main" id="{B5313A77-89E1-4467-9C52-D934D5F724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1" name="Imagen 190" descr="http://www.icbf.gov.co/images/pobtrans.gif">
          <a:extLst>
            <a:ext uri="{FF2B5EF4-FFF2-40B4-BE49-F238E27FC236}">
              <a16:creationId xmlns:a16="http://schemas.microsoft.com/office/drawing/2014/main" id="{6FD1CE9C-7334-48FA-987E-40B1B3FBAF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2" name="Imagen 191" descr="http://www.icbf.gov.co/images/pobtrans.gif">
          <a:extLst>
            <a:ext uri="{FF2B5EF4-FFF2-40B4-BE49-F238E27FC236}">
              <a16:creationId xmlns:a16="http://schemas.microsoft.com/office/drawing/2014/main" id="{CFB79CD3-4B9D-44E4-BA87-21A27AEAC8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3" name="Imagen 192" descr="http://www.icbf.gov.co/images/pobtrans.gif">
          <a:extLst>
            <a:ext uri="{FF2B5EF4-FFF2-40B4-BE49-F238E27FC236}">
              <a16:creationId xmlns:a16="http://schemas.microsoft.com/office/drawing/2014/main" id="{5B729F1E-DADD-47BB-9021-07A27B82BE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4" name="Imagen 193" descr="http://www.icbf.gov.co/images/pobtrans.gif">
          <a:extLst>
            <a:ext uri="{FF2B5EF4-FFF2-40B4-BE49-F238E27FC236}">
              <a16:creationId xmlns:a16="http://schemas.microsoft.com/office/drawing/2014/main" id="{A800EB9B-14C5-45CE-BC56-F578FF3FDF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5" name="Imagen 194" descr="http://www.icbf.gov.co/images/pobtrans.gif">
          <a:extLst>
            <a:ext uri="{FF2B5EF4-FFF2-40B4-BE49-F238E27FC236}">
              <a16:creationId xmlns:a16="http://schemas.microsoft.com/office/drawing/2014/main" id="{CB11C01A-4355-44F4-A8B1-308B6DD2D4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6" name="Imagen 195" descr="http://www.icbf.gov.co/images/pobtrans.gif">
          <a:extLst>
            <a:ext uri="{FF2B5EF4-FFF2-40B4-BE49-F238E27FC236}">
              <a16:creationId xmlns:a16="http://schemas.microsoft.com/office/drawing/2014/main" id="{7C65FD1B-1B7F-47D5-B4E6-B7A3A87EC8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7" name="Imagen 196" descr="http://www.icbf.gov.co/images/pobtrans.gif">
          <a:extLst>
            <a:ext uri="{FF2B5EF4-FFF2-40B4-BE49-F238E27FC236}">
              <a16:creationId xmlns:a16="http://schemas.microsoft.com/office/drawing/2014/main" id="{C9A9B705-AFB9-4326-B7A7-21A0B83408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8" name="Imagen 197" descr="http://www.icbf.gov.co/images/pobtrans.gif">
          <a:extLst>
            <a:ext uri="{FF2B5EF4-FFF2-40B4-BE49-F238E27FC236}">
              <a16:creationId xmlns:a16="http://schemas.microsoft.com/office/drawing/2014/main" id="{718BF0FF-9C89-4A15-AAE0-D1D0228EED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9" name="Imagen 198" descr="http://www.icbf.gov.co/images/pobtrans.gif">
          <a:extLst>
            <a:ext uri="{FF2B5EF4-FFF2-40B4-BE49-F238E27FC236}">
              <a16:creationId xmlns:a16="http://schemas.microsoft.com/office/drawing/2014/main" id="{49015FC6-3F76-4653-8458-47FC37EEED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0" name="Imagen 199" descr="http://www.icbf.gov.co/images/pobtrans.gif">
          <a:extLst>
            <a:ext uri="{FF2B5EF4-FFF2-40B4-BE49-F238E27FC236}">
              <a16:creationId xmlns:a16="http://schemas.microsoft.com/office/drawing/2014/main" id="{3E290F7B-1A74-45DA-97CA-C713973323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1" name="Imagen 200" descr="http://www.icbf.gov.co/images/pobtrans.gif">
          <a:extLst>
            <a:ext uri="{FF2B5EF4-FFF2-40B4-BE49-F238E27FC236}">
              <a16:creationId xmlns:a16="http://schemas.microsoft.com/office/drawing/2014/main" id="{C5EA9F3D-B733-415F-9852-BD5170895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2" name="Imagen 201" descr="http://www.icbf.gov.co/images/pobtrans.gif">
          <a:extLst>
            <a:ext uri="{FF2B5EF4-FFF2-40B4-BE49-F238E27FC236}">
              <a16:creationId xmlns:a16="http://schemas.microsoft.com/office/drawing/2014/main" id="{759C167F-090A-4B2E-8A8E-8207AF599B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3" name="Imagen 202" descr="http://www.icbf.gov.co/images/pobtrans.gif">
          <a:extLst>
            <a:ext uri="{FF2B5EF4-FFF2-40B4-BE49-F238E27FC236}">
              <a16:creationId xmlns:a16="http://schemas.microsoft.com/office/drawing/2014/main" id="{E68F02AD-72CE-4AF2-AB86-4D7E2E41C2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4" name="Imagen 203" descr="http://www.icbf.gov.co/images/pobtrans.gif">
          <a:extLst>
            <a:ext uri="{FF2B5EF4-FFF2-40B4-BE49-F238E27FC236}">
              <a16:creationId xmlns:a16="http://schemas.microsoft.com/office/drawing/2014/main" id="{4C1B1762-0E6C-4416-96F6-CAEF3A45AA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5" name="Imagen 204" descr="http://www.icbf.gov.co/images/pobtrans.gif">
          <a:extLst>
            <a:ext uri="{FF2B5EF4-FFF2-40B4-BE49-F238E27FC236}">
              <a16:creationId xmlns:a16="http://schemas.microsoft.com/office/drawing/2014/main" id="{DB9D3205-4FCD-477C-A296-4A3FEF4497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6" name="Imagen 205" descr="http://www.icbf.gov.co/images/pobtrans.gif">
          <a:extLst>
            <a:ext uri="{FF2B5EF4-FFF2-40B4-BE49-F238E27FC236}">
              <a16:creationId xmlns:a16="http://schemas.microsoft.com/office/drawing/2014/main" id="{44193E6B-3DF0-4D58-AEF6-1B5B223870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7" name="Imagen 206" descr="http://www.icbf.gov.co/images/pobtrans.gif">
          <a:extLst>
            <a:ext uri="{FF2B5EF4-FFF2-40B4-BE49-F238E27FC236}">
              <a16:creationId xmlns:a16="http://schemas.microsoft.com/office/drawing/2014/main" id="{DCE64220-5C6E-4A5E-94AE-810FBF7008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8" name="Imagen 207" descr="http://www.icbf.gov.co/images/pobtrans.gif">
          <a:extLst>
            <a:ext uri="{FF2B5EF4-FFF2-40B4-BE49-F238E27FC236}">
              <a16:creationId xmlns:a16="http://schemas.microsoft.com/office/drawing/2014/main" id="{1CE47E91-D72F-431C-995D-C4D6CA6D40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9" name="Imagen 208" descr="http://www.icbf.gov.co/images/pobtrans.gif">
          <a:extLst>
            <a:ext uri="{FF2B5EF4-FFF2-40B4-BE49-F238E27FC236}">
              <a16:creationId xmlns:a16="http://schemas.microsoft.com/office/drawing/2014/main" id="{D1ABF223-630B-4956-BA21-D5563782BD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0" name="Imagen 209" descr="http://www.icbf.gov.co/images/pobtrans.gif">
          <a:extLst>
            <a:ext uri="{FF2B5EF4-FFF2-40B4-BE49-F238E27FC236}">
              <a16:creationId xmlns:a16="http://schemas.microsoft.com/office/drawing/2014/main" id="{9D1483ED-7452-4510-A3B6-7A9AE31FC7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1" name="Imagen 210" descr="http://www.icbf.gov.co/images/pobtrans.gif">
          <a:extLst>
            <a:ext uri="{FF2B5EF4-FFF2-40B4-BE49-F238E27FC236}">
              <a16:creationId xmlns:a16="http://schemas.microsoft.com/office/drawing/2014/main" id="{E6E22D58-0653-44C6-8095-0932F4AA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2" name="Imagen 211" descr="http://www.icbf.gov.co/images/pobtrans.gif">
          <a:extLst>
            <a:ext uri="{FF2B5EF4-FFF2-40B4-BE49-F238E27FC236}">
              <a16:creationId xmlns:a16="http://schemas.microsoft.com/office/drawing/2014/main" id="{FA612C84-233B-4DBA-A351-4164CEC0F5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3" name="Imagen 212" descr="http://www.icbf.gov.co/images/pobtrans.gif">
          <a:extLst>
            <a:ext uri="{FF2B5EF4-FFF2-40B4-BE49-F238E27FC236}">
              <a16:creationId xmlns:a16="http://schemas.microsoft.com/office/drawing/2014/main" id="{E45BA4B2-168B-4724-8653-A573D6754F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4" name="Imagen 213" descr="http://www.icbf.gov.co/images/pobtrans.gif">
          <a:extLst>
            <a:ext uri="{FF2B5EF4-FFF2-40B4-BE49-F238E27FC236}">
              <a16:creationId xmlns:a16="http://schemas.microsoft.com/office/drawing/2014/main" id="{5AFDF551-613B-4C1F-B113-A9B7C3207D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5" name="Imagen 214" descr="http://www.icbf.gov.co/images/pobtrans.gif">
          <a:extLst>
            <a:ext uri="{FF2B5EF4-FFF2-40B4-BE49-F238E27FC236}">
              <a16:creationId xmlns:a16="http://schemas.microsoft.com/office/drawing/2014/main" id="{1CA472D5-B560-4D09-982D-94E94522AE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6" name="Imagen 215" descr="http://www.icbf.gov.co/images/pobtrans.gif">
          <a:extLst>
            <a:ext uri="{FF2B5EF4-FFF2-40B4-BE49-F238E27FC236}">
              <a16:creationId xmlns:a16="http://schemas.microsoft.com/office/drawing/2014/main" id="{9E4FAE8C-E66B-4CC3-810F-4A720AD81D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7" name="Imagen 216" descr="http://www.icbf.gov.co/images/pobtrans.gif">
          <a:extLst>
            <a:ext uri="{FF2B5EF4-FFF2-40B4-BE49-F238E27FC236}">
              <a16:creationId xmlns:a16="http://schemas.microsoft.com/office/drawing/2014/main" id="{D76C1151-A90B-4972-9181-9A2C0E3B36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8" name="Imagen 217" descr="http://www.icbf.gov.co/images/pobtrans.gif">
          <a:extLst>
            <a:ext uri="{FF2B5EF4-FFF2-40B4-BE49-F238E27FC236}">
              <a16:creationId xmlns:a16="http://schemas.microsoft.com/office/drawing/2014/main" id="{5E5CB35E-B0B1-40B7-BC20-A7C315D271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9" name="Imagen 218" descr="http://www.icbf.gov.co/images/pobtrans.gif">
          <a:extLst>
            <a:ext uri="{FF2B5EF4-FFF2-40B4-BE49-F238E27FC236}">
              <a16:creationId xmlns:a16="http://schemas.microsoft.com/office/drawing/2014/main" id="{F30FCD27-2602-44AD-BD1D-67B5D9798B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0" name="Imagen 219" descr="http://www.icbf.gov.co/images/pobtrans.gif">
          <a:extLst>
            <a:ext uri="{FF2B5EF4-FFF2-40B4-BE49-F238E27FC236}">
              <a16:creationId xmlns:a16="http://schemas.microsoft.com/office/drawing/2014/main" id="{65FA9AAA-7998-4CE8-A310-36B7D592CF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1" name="Imagen 220" descr="http://www.icbf.gov.co/images/pobtrans.gif">
          <a:extLst>
            <a:ext uri="{FF2B5EF4-FFF2-40B4-BE49-F238E27FC236}">
              <a16:creationId xmlns:a16="http://schemas.microsoft.com/office/drawing/2014/main" id="{3560A3FA-4081-4AAF-BF5D-21E565F3B3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2" name="Imagen 221" descr="http://www.icbf.gov.co/images/pobtrans.gif">
          <a:extLst>
            <a:ext uri="{FF2B5EF4-FFF2-40B4-BE49-F238E27FC236}">
              <a16:creationId xmlns:a16="http://schemas.microsoft.com/office/drawing/2014/main" id="{360D2A9A-2DB7-4E5C-8A8C-FD7A893269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3" name="Imagen 222" descr="http://www.icbf.gov.co/images/pobtrans.gif">
          <a:extLst>
            <a:ext uri="{FF2B5EF4-FFF2-40B4-BE49-F238E27FC236}">
              <a16:creationId xmlns:a16="http://schemas.microsoft.com/office/drawing/2014/main" id="{3410E549-D18A-453D-8568-5C316F485F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4" name="Imagen 223" descr="http://www.icbf.gov.co/images/pobtrans.gif">
          <a:extLst>
            <a:ext uri="{FF2B5EF4-FFF2-40B4-BE49-F238E27FC236}">
              <a16:creationId xmlns:a16="http://schemas.microsoft.com/office/drawing/2014/main" id="{FB66BDAD-A9F9-4DDC-942E-2872DF360E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5" name="Imagen 224" descr="http://www.icbf.gov.co/images/pobtrans.gif">
          <a:extLst>
            <a:ext uri="{FF2B5EF4-FFF2-40B4-BE49-F238E27FC236}">
              <a16:creationId xmlns:a16="http://schemas.microsoft.com/office/drawing/2014/main" id="{F939DB56-8075-4B79-844D-8FF7334BC7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6" name="Imagen 225" descr="http://www.icbf.gov.co/images/pobtrans.gif">
          <a:extLst>
            <a:ext uri="{FF2B5EF4-FFF2-40B4-BE49-F238E27FC236}">
              <a16:creationId xmlns:a16="http://schemas.microsoft.com/office/drawing/2014/main" id="{40443B36-9AA8-42FD-BCFA-3187980340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7" name="Imagen 226" descr="http://www.icbf.gov.co/images/pobtrans.gif">
          <a:extLst>
            <a:ext uri="{FF2B5EF4-FFF2-40B4-BE49-F238E27FC236}">
              <a16:creationId xmlns:a16="http://schemas.microsoft.com/office/drawing/2014/main" id="{930B37B8-C63C-4AD2-B628-19D7E3AFAD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8" name="Imagen 227" descr="http://www.icbf.gov.co/images/pobtrans.gif">
          <a:extLst>
            <a:ext uri="{FF2B5EF4-FFF2-40B4-BE49-F238E27FC236}">
              <a16:creationId xmlns:a16="http://schemas.microsoft.com/office/drawing/2014/main" id="{65D5719C-CF81-45D3-9707-7000A3DD5E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9" name="Imagen 228" descr="http://www.icbf.gov.co/images/pobtrans.gif">
          <a:extLst>
            <a:ext uri="{FF2B5EF4-FFF2-40B4-BE49-F238E27FC236}">
              <a16:creationId xmlns:a16="http://schemas.microsoft.com/office/drawing/2014/main" id="{675E5D41-B1B2-46DE-A127-7F6E32A04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0" name="Imagen 229" descr="http://www.icbf.gov.co/images/pobtrans.gif">
          <a:extLst>
            <a:ext uri="{FF2B5EF4-FFF2-40B4-BE49-F238E27FC236}">
              <a16:creationId xmlns:a16="http://schemas.microsoft.com/office/drawing/2014/main" id="{8D526493-77C4-4358-B6E9-C828DCA289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1" name="Imagen 230" descr="http://www.icbf.gov.co/images/pobtrans.gif">
          <a:extLst>
            <a:ext uri="{FF2B5EF4-FFF2-40B4-BE49-F238E27FC236}">
              <a16:creationId xmlns:a16="http://schemas.microsoft.com/office/drawing/2014/main" id="{1F480C63-E78E-45CF-9D02-1CBAB7DE0D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2" name="Imagen 231" descr="http://www.icbf.gov.co/images/pobtrans.gif">
          <a:extLst>
            <a:ext uri="{FF2B5EF4-FFF2-40B4-BE49-F238E27FC236}">
              <a16:creationId xmlns:a16="http://schemas.microsoft.com/office/drawing/2014/main" id="{D10559F2-5743-469C-9BBD-DDD0A9553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3" name="Imagen 232" descr="http://www.icbf.gov.co/images/pobtrans.gif">
          <a:extLst>
            <a:ext uri="{FF2B5EF4-FFF2-40B4-BE49-F238E27FC236}">
              <a16:creationId xmlns:a16="http://schemas.microsoft.com/office/drawing/2014/main" id="{BE4DAC29-9684-4968-A11F-AA8FC05185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4" name="Imagen 233" descr="http://www.icbf.gov.co/images/pobtrans.gif">
          <a:extLst>
            <a:ext uri="{FF2B5EF4-FFF2-40B4-BE49-F238E27FC236}">
              <a16:creationId xmlns:a16="http://schemas.microsoft.com/office/drawing/2014/main" id="{4109F5A0-68AD-4EC2-A522-BF9DF9CDF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5" name="Imagen 234" descr="http://www.icbf.gov.co/images/pobtrans.gif">
          <a:extLst>
            <a:ext uri="{FF2B5EF4-FFF2-40B4-BE49-F238E27FC236}">
              <a16:creationId xmlns:a16="http://schemas.microsoft.com/office/drawing/2014/main" id="{285E5BFC-17CC-4BC1-A09B-7B1DD8B968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6" name="Imagen 235" descr="http://www.icbf.gov.co/images/pobtrans.gif">
          <a:extLst>
            <a:ext uri="{FF2B5EF4-FFF2-40B4-BE49-F238E27FC236}">
              <a16:creationId xmlns:a16="http://schemas.microsoft.com/office/drawing/2014/main" id="{C169EEC1-4213-4122-883C-681E2D372C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7" name="Imagen 236" descr="http://www.icbf.gov.co/images/pobtrans.gif">
          <a:extLst>
            <a:ext uri="{FF2B5EF4-FFF2-40B4-BE49-F238E27FC236}">
              <a16:creationId xmlns:a16="http://schemas.microsoft.com/office/drawing/2014/main" id="{5750F234-0EA4-4ECD-BBFC-E392C0DE55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8" name="Imagen 237" descr="http://www.icbf.gov.co/images/pobtrans.gif">
          <a:extLst>
            <a:ext uri="{FF2B5EF4-FFF2-40B4-BE49-F238E27FC236}">
              <a16:creationId xmlns:a16="http://schemas.microsoft.com/office/drawing/2014/main" id="{72EF2B22-1E87-4C37-B6DD-2E94EF743F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9" name="Imagen 238" descr="http://www.icbf.gov.co/images/pobtrans.gif">
          <a:extLst>
            <a:ext uri="{FF2B5EF4-FFF2-40B4-BE49-F238E27FC236}">
              <a16:creationId xmlns:a16="http://schemas.microsoft.com/office/drawing/2014/main" id="{6D0A2F9B-6E7C-4DC0-8912-310D192303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0" name="Imagen 239" descr="http://www.icbf.gov.co/images/pobtrans.gif">
          <a:extLst>
            <a:ext uri="{FF2B5EF4-FFF2-40B4-BE49-F238E27FC236}">
              <a16:creationId xmlns:a16="http://schemas.microsoft.com/office/drawing/2014/main" id="{A5789C41-81E2-48A8-B552-8ECE121323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1" name="Imagen 240" descr="http://www.icbf.gov.co/images/pobtrans.gif">
          <a:extLst>
            <a:ext uri="{FF2B5EF4-FFF2-40B4-BE49-F238E27FC236}">
              <a16:creationId xmlns:a16="http://schemas.microsoft.com/office/drawing/2014/main" id="{11C0E29C-69A7-4BB1-B994-9C8BD46101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2" name="Imagen 241" descr="http://www.icbf.gov.co/images/pobtrans.gif">
          <a:extLst>
            <a:ext uri="{FF2B5EF4-FFF2-40B4-BE49-F238E27FC236}">
              <a16:creationId xmlns:a16="http://schemas.microsoft.com/office/drawing/2014/main" id="{EF937922-0647-469A-88A4-AE84E1962D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3" name="Imagen 242" descr="http://www.icbf.gov.co/images/pobtrans.gif">
          <a:extLst>
            <a:ext uri="{FF2B5EF4-FFF2-40B4-BE49-F238E27FC236}">
              <a16:creationId xmlns:a16="http://schemas.microsoft.com/office/drawing/2014/main" id="{7E302970-6D89-451A-957B-93543C38B5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4" name="Imagen 243" descr="http://www.icbf.gov.co/images/pobtrans.gif">
          <a:extLst>
            <a:ext uri="{FF2B5EF4-FFF2-40B4-BE49-F238E27FC236}">
              <a16:creationId xmlns:a16="http://schemas.microsoft.com/office/drawing/2014/main" id="{9C16D88E-3723-4FBC-9363-53DBB79ACB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5" name="Imagen 244" descr="http://www.icbf.gov.co/images/pobtrans.gif">
          <a:extLst>
            <a:ext uri="{FF2B5EF4-FFF2-40B4-BE49-F238E27FC236}">
              <a16:creationId xmlns:a16="http://schemas.microsoft.com/office/drawing/2014/main" id="{369EC64F-B9FF-491B-A136-D97B1F555C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6" name="Imagen 245" descr="http://www.icbf.gov.co/images/pobtrans.gif">
          <a:extLst>
            <a:ext uri="{FF2B5EF4-FFF2-40B4-BE49-F238E27FC236}">
              <a16:creationId xmlns:a16="http://schemas.microsoft.com/office/drawing/2014/main" id="{F8D9AFB7-5445-4D1B-80C5-814461D155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7" name="Imagen 246" descr="http://www.icbf.gov.co/images/pobtrans.gif">
          <a:extLst>
            <a:ext uri="{FF2B5EF4-FFF2-40B4-BE49-F238E27FC236}">
              <a16:creationId xmlns:a16="http://schemas.microsoft.com/office/drawing/2014/main" id="{0C753B99-FF26-412F-AB1C-9D1445EC00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8" name="Imagen 247" descr="http://www.icbf.gov.co/images/pobtrans.gif">
          <a:extLst>
            <a:ext uri="{FF2B5EF4-FFF2-40B4-BE49-F238E27FC236}">
              <a16:creationId xmlns:a16="http://schemas.microsoft.com/office/drawing/2014/main" id="{191669E7-5D88-4ED9-B3C8-797264DF50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9" name="Imagen 248" descr="http://www.icbf.gov.co/images/pobtrans.gif">
          <a:extLst>
            <a:ext uri="{FF2B5EF4-FFF2-40B4-BE49-F238E27FC236}">
              <a16:creationId xmlns:a16="http://schemas.microsoft.com/office/drawing/2014/main" id="{34C27A93-1C49-459A-A315-CDF4A6D0DD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0" name="Imagen 249" descr="http://www.icbf.gov.co/images/pobtrans.gif">
          <a:extLst>
            <a:ext uri="{FF2B5EF4-FFF2-40B4-BE49-F238E27FC236}">
              <a16:creationId xmlns:a16="http://schemas.microsoft.com/office/drawing/2014/main" id="{88A7A5F5-5D3F-48EF-B00C-3D8354BC2D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1" name="Imagen 250" descr="http://www.icbf.gov.co/images/pobtrans.gif">
          <a:extLst>
            <a:ext uri="{FF2B5EF4-FFF2-40B4-BE49-F238E27FC236}">
              <a16:creationId xmlns:a16="http://schemas.microsoft.com/office/drawing/2014/main" id="{234B2620-9757-4266-BC55-650CD91FC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2" name="Imagen 251" descr="http://www.icbf.gov.co/images/pobtrans.gif">
          <a:extLst>
            <a:ext uri="{FF2B5EF4-FFF2-40B4-BE49-F238E27FC236}">
              <a16:creationId xmlns:a16="http://schemas.microsoft.com/office/drawing/2014/main" id="{D80FF71B-E9AA-43B1-A6D5-114D0DA402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3" name="Imagen 252" descr="http://www.icbf.gov.co/images/pobtrans.gif">
          <a:extLst>
            <a:ext uri="{FF2B5EF4-FFF2-40B4-BE49-F238E27FC236}">
              <a16:creationId xmlns:a16="http://schemas.microsoft.com/office/drawing/2014/main" id="{235EE43A-4906-42F7-8593-8C2E7576B3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4" name="Imagen 253" descr="http://www.icbf.gov.co/images/pobtrans.gif">
          <a:extLst>
            <a:ext uri="{FF2B5EF4-FFF2-40B4-BE49-F238E27FC236}">
              <a16:creationId xmlns:a16="http://schemas.microsoft.com/office/drawing/2014/main" id="{23DFD3FB-5DE2-4517-9D73-B311106D26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5" name="Imagen 254" descr="http://www.icbf.gov.co/images/pobtrans.gif">
          <a:extLst>
            <a:ext uri="{FF2B5EF4-FFF2-40B4-BE49-F238E27FC236}">
              <a16:creationId xmlns:a16="http://schemas.microsoft.com/office/drawing/2014/main" id="{2D08432B-6440-47AC-B1D8-5B70B23086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6" name="Imagen 255" descr="http://www.icbf.gov.co/images/pobtrans.gif">
          <a:extLst>
            <a:ext uri="{FF2B5EF4-FFF2-40B4-BE49-F238E27FC236}">
              <a16:creationId xmlns:a16="http://schemas.microsoft.com/office/drawing/2014/main" id="{33BFD948-195A-406A-9108-1A49A33E51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7" name="Imagen 256" descr="http://www.icbf.gov.co/images/pobtrans.gif">
          <a:extLst>
            <a:ext uri="{FF2B5EF4-FFF2-40B4-BE49-F238E27FC236}">
              <a16:creationId xmlns:a16="http://schemas.microsoft.com/office/drawing/2014/main" id="{E3DF7AAF-F056-4DD0-B3B4-838D0AC03C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8" name="Imagen 257" descr="http://www.icbf.gov.co/images/pobtrans.gif">
          <a:extLst>
            <a:ext uri="{FF2B5EF4-FFF2-40B4-BE49-F238E27FC236}">
              <a16:creationId xmlns:a16="http://schemas.microsoft.com/office/drawing/2014/main" id="{32A149D9-4E54-4673-A290-AB6F91D0C0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9" name="Imagen 258" descr="http://www.icbf.gov.co/images/pobtrans.gif">
          <a:extLst>
            <a:ext uri="{FF2B5EF4-FFF2-40B4-BE49-F238E27FC236}">
              <a16:creationId xmlns:a16="http://schemas.microsoft.com/office/drawing/2014/main" id="{59492F4F-2B0C-41DF-8026-00915C26CC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0" name="Imagen 259" descr="http://www.icbf.gov.co/images/pobtrans.gif">
          <a:extLst>
            <a:ext uri="{FF2B5EF4-FFF2-40B4-BE49-F238E27FC236}">
              <a16:creationId xmlns:a16="http://schemas.microsoft.com/office/drawing/2014/main" id="{4B336101-9C04-4F9C-B867-8613108F1E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1" name="Imagen 260" descr="http://www.icbf.gov.co/images/pobtrans.gif">
          <a:extLst>
            <a:ext uri="{FF2B5EF4-FFF2-40B4-BE49-F238E27FC236}">
              <a16:creationId xmlns:a16="http://schemas.microsoft.com/office/drawing/2014/main" id="{5B4D5B47-3957-4FFF-AF07-1A5E5B00F2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2" name="Imagen 261" descr="http://www.icbf.gov.co/images/pobtrans.gif">
          <a:extLst>
            <a:ext uri="{FF2B5EF4-FFF2-40B4-BE49-F238E27FC236}">
              <a16:creationId xmlns:a16="http://schemas.microsoft.com/office/drawing/2014/main" id="{66A81F7A-8421-4F22-A08F-F28FD3C414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3" name="Imagen 262" descr="http://www.icbf.gov.co/images/pobtrans.gif">
          <a:extLst>
            <a:ext uri="{FF2B5EF4-FFF2-40B4-BE49-F238E27FC236}">
              <a16:creationId xmlns:a16="http://schemas.microsoft.com/office/drawing/2014/main" id="{913E645C-1CE3-41DD-8187-B696959822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4" name="Imagen 263" descr="http://www.icbf.gov.co/images/pobtrans.gif">
          <a:extLst>
            <a:ext uri="{FF2B5EF4-FFF2-40B4-BE49-F238E27FC236}">
              <a16:creationId xmlns:a16="http://schemas.microsoft.com/office/drawing/2014/main" id="{C6BFF170-C299-4801-9E96-78A641643A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5" name="Imagen 264" descr="http://www.icbf.gov.co/images/pobtrans.gif">
          <a:extLst>
            <a:ext uri="{FF2B5EF4-FFF2-40B4-BE49-F238E27FC236}">
              <a16:creationId xmlns:a16="http://schemas.microsoft.com/office/drawing/2014/main" id="{86BFB3AE-FD77-4AD9-BDB7-62AF8EA914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6" name="Imagen 265" descr="http://www.icbf.gov.co/images/pobtrans.gif">
          <a:extLst>
            <a:ext uri="{FF2B5EF4-FFF2-40B4-BE49-F238E27FC236}">
              <a16:creationId xmlns:a16="http://schemas.microsoft.com/office/drawing/2014/main" id="{DB4FF7F4-CFC8-495F-AEB9-E8E1726868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7" name="Imagen 266" descr="http://www.icbf.gov.co/images/pobtrans.gif">
          <a:extLst>
            <a:ext uri="{FF2B5EF4-FFF2-40B4-BE49-F238E27FC236}">
              <a16:creationId xmlns:a16="http://schemas.microsoft.com/office/drawing/2014/main" id="{3FE377B1-9D9B-4872-B0C2-AFF77D9AF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8" name="Imagen 267" descr="http://www.icbf.gov.co/images/pobtrans.gif">
          <a:extLst>
            <a:ext uri="{FF2B5EF4-FFF2-40B4-BE49-F238E27FC236}">
              <a16:creationId xmlns:a16="http://schemas.microsoft.com/office/drawing/2014/main" id="{5E6C533D-C305-4A8F-A4A2-8BDB8F1328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9" name="Imagen 268" descr="http://www.icbf.gov.co/images/pobtrans.gif">
          <a:extLst>
            <a:ext uri="{FF2B5EF4-FFF2-40B4-BE49-F238E27FC236}">
              <a16:creationId xmlns:a16="http://schemas.microsoft.com/office/drawing/2014/main" id="{00D2BDEE-8DE6-4003-B737-AB5D928A23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0" name="Imagen 269" descr="http://www.icbf.gov.co/images/pobtrans.gif">
          <a:extLst>
            <a:ext uri="{FF2B5EF4-FFF2-40B4-BE49-F238E27FC236}">
              <a16:creationId xmlns:a16="http://schemas.microsoft.com/office/drawing/2014/main" id="{12FD82D6-2297-4BBC-8331-17B091555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1" name="Imagen 270" descr="http://www.icbf.gov.co/images/pobtrans.gif">
          <a:extLst>
            <a:ext uri="{FF2B5EF4-FFF2-40B4-BE49-F238E27FC236}">
              <a16:creationId xmlns:a16="http://schemas.microsoft.com/office/drawing/2014/main" id="{5EFCC2D0-3931-4530-BE56-2E361560AF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2" name="Imagen 271" descr="http://www.icbf.gov.co/images/pobtrans.gif">
          <a:extLst>
            <a:ext uri="{FF2B5EF4-FFF2-40B4-BE49-F238E27FC236}">
              <a16:creationId xmlns:a16="http://schemas.microsoft.com/office/drawing/2014/main" id="{D6526413-6591-4EA0-A944-0D10FC187C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3" name="Imagen 272" descr="http://www.icbf.gov.co/images/pobtrans.gif">
          <a:extLst>
            <a:ext uri="{FF2B5EF4-FFF2-40B4-BE49-F238E27FC236}">
              <a16:creationId xmlns:a16="http://schemas.microsoft.com/office/drawing/2014/main" id="{A3C750D7-0175-4829-AEBF-20CD939C96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4" name="Imagen 273" descr="http://www.icbf.gov.co/images/pobtrans.gif">
          <a:extLst>
            <a:ext uri="{FF2B5EF4-FFF2-40B4-BE49-F238E27FC236}">
              <a16:creationId xmlns:a16="http://schemas.microsoft.com/office/drawing/2014/main" id="{B82EE98A-8A8D-4305-BCF5-BF33DFCCD9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5" name="Imagen 274" descr="http://www.icbf.gov.co/images/pobtrans.gif">
          <a:extLst>
            <a:ext uri="{FF2B5EF4-FFF2-40B4-BE49-F238E27FC236}">
              <a16:creationId xmlns:a16="http://schemas.microsoft.com/office/drawing/2014/main" id="{334A8E66-3BD0-4365-865D-C8E5AA755A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6" name="Imagen 275" descr="http://www.icbf.gov.co/images/pobtrans.gif">
          <a:extLst>
            <a:ext uri="{FF2B5EF4-FFF2-40B4-BE49-F238E27FC236}">
              <a16:creationId xmlns:a16="http://schemas.microsoft.com/office/drawing/2014/main" id="{61DCDD83-641C-4B77-8428-EE1C1B127E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7" name="Imagen 276" descr="http://www.icbf.gov.co/images/pobtrans.gif">
          <a:extLst>
            <a:ext uri="{FF2B5EF4-FFF2-40B4-BE49-F238E27FC236}">
              <a16:creationId xmlns:a16="http://schemas.microsoft.com/office/drawing/2014/main" id="{44EC0D91-D36B-45BC-8BCC-66E06E7D56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8" name="Imagen 277" descr="http://www.icbf.gov.co/images/pobtrans.gif">
          <a:extLst>
            <a:ext uri="{FF2B5EF4-FFF2-40B4-BE49-F238E27FC236}">
              <a16:creationId xmlns:a16="http://schemas.microsoft.com/office/drawing/2014/main" id="{2065164D-8864-47EE-97B5-3457F33141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9" name="Imagen 278" descr="http://www.icbf.gov.co/images/pobtrans.gif">
          <a:extLst>
            <a:ext uri="{FF2B5EF4-FFF2-40B4-BE49-F238E27FC236}">
              <a16:creationId xmlns:a16="http://schemas.microsoft.com/office/drawing/2014/main" id="{ED13D756-B720-486A-A84A-43B932F19F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0" name="Imagen 279" descr="http://www.icbf.gov.co/images/pobtrans.gif">
          <a:extLst>
            <a:ext uri="{FF2B5EF4-FFF2-40B4-BE49-F238E27FC236}">
              <a16:creationId xmlns:a16="http://schemas.microsoft.com/office/drawing/2014/main" id="{58A0B7A9-96C1-49B4-B49A-F4D8AC5021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1" name="Imagen 280" descr="http://www.icbf.gov.co/images/pobtrans.gif">
          <a:extLst>
            <a:ext uri="{FF2B5EF4-FFF2-40B4-BE49-F238E27FC236}">
              <a16:creationId xmlns:a16="http://schemas.microsoft.com/office/drawing/2014/main" id="{F6B2BC9A-2BA6-42B2-A24B-7D73BD8F69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2" name="Imagen 281" descr="http://www.icbf.gov.co/images/pobtrans.gif">
          <a:extLst>
            <a:ext uri="{FF2B5EF4-FFF2-40B4-BE49-F238E27FC236}">
              <a16:creationId xmlns:a16="http://schemas.microsoft.com/office/drawing/2014/main" id="{BF0CDE5A-478E-40A9-9E2D-3450A4CE2E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3" name="Imagen 282" descr="http://www.icbf.gov.co/images/pobtrans.gif">
          <a:extLst>
            <a:ext uri="{FF2B5EF4-FFF2-40B4-BE49-F238E27FC236}">
              <a16:creationId xmlns:a16="http://schemas.microsoft.com/office/drawing/2014/main" id="{3E50190D-F299-42A8-907B-F1994A2712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4" name="Imagen 283" descr="http://www.icbf.gov.co/images/pobtrans.gif">
          <a:extLst>
            <a:ext uri="{FF2B5EF4-FFF2-40B4-BE49-F238E27FC236}">
              <a16:creationId xmlns:a16="http://schemas.microsoft.com/office/drawing/2014/main" id="{232595FA-A187-433E-9774-BD4A6EB4FE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5" name="Imagen 284" descr="http://www.icbf.gov.co/images/pobtrans.gif">
          <a:extLst>
            <a:ext uri="{FF2B5EF4-FFF2-40B4-BE49-F238E27FC236}">
              <a16:creationId xmlns:a16="http://schemas.microsoft.com/office/drawing/2014/main" id="{E5465CB3-47E0-4921-A48B-845501ACE3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6" name="Imagen 285" descr="http://www.icbf.gov.co/images/pobtrans.gif">
          <a:extLst>
            <a:ext uri="{FF2B5EF4-FFF2-40B4-BE49-F238E27FC236}">
              <a16:creationId xmlns:a16="http://schemas.microsoft.com/office/drawing/2014/main" id="{E3878171-625F-4812-9DA5-3F1A55C4D1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7" name="Imagen 286" descr="http://www.icbf.gov.co/images/pobtrans.gif">
          <a:extLst>
            <a:ext uri="{FF2B5EF4-FFF2-40B4-BE49-F238E27FC236}">
              <a16:creationId xmlns:a16="http://schemas.microsoft.com/office/drawing/2014/main" id="{474FCCE4-E0B8-40EB-9C7B-42AEDDFF86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8" name="Imagen 287" descr="http://www.icbf.gov.co/images/pobtrans.gif">
          <a:extLst>
            <a:ext uri="{FF2B5EF4-FFF2-40B4-BE49-F238E27FC236}">
              <a16:creationId xmlns:a16="http://schemas.microsoft.com/office/drawing/2014/main" id="{F78400B4-6591-45C7-8194-6F80B0E1BB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9" name="Imagen 288" descr="http://www.icbf.gov.co/images/pobtrans.gif">
          <a:extLst>
            <a:ext uri="{FF2B5EF4-FFF2-40B4-BE49-F238E27FC236}">
              <a16:creationId xmlns:a16="http://schemas.microsoft.com/office/drawing/2014/main" id="{A5EBAB9B-7635-4245-852F-A56F180B3B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0" name="Imagen 289" descr="http://www.icbf.gov.co/images/pobtrans.gif">
          <a:extLst>
            <a:ext uri="{FF2B5EF4-FFF2-40B4-BE49-F238E27FC236}">
              <a16:creationId xmlns:a16="http://schemas.microsoft.com/office/drawing/2014/main" id="{A1C882DA-E95C-4C43-BD26-BFE4A7BCF5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1" name="Imagen 290" descr="http://www.icbf.gov.co/images/pobtrans.gif">
          <a:extLst>
            <a:ext uri="{FF2B5EF4-FFF2-40B4-BE49-F238E27FC236}">
              <a16:creationId xmlns:a16="http://schemas.microsoft.com/office/drawing/2014/main" id="{C54BA595-7CE1-4C0E-AD12-5836328D46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2" name="Imagen 291" descr="http://www.icbf.gov.co/images/pobtrans.gif">
          <a:extLst>
            <a:ext uri="{FF2B5EF4-FFF2-40B4-BE49-F238E27FC236}">
              <a16:creationId xmlns:a16="http://schemas.microsoft.com/office/drawing/2014/main" id="{844A9A83-1164-480C-ADBC-B73F6B23D3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3" name="Imagen 292" descr="http://www.icbf.gov.co/images/pobtrans.gif">
          <a:extLst>
            <a:ext uri="{FF2B5EF4-FFF2-40B4-BE49-F238E27FC236}">
              <a16:creationId xmlns:a16="http://schemas.microsoft.com/office/drawing/2014/main" id="{D476ACEC-E9BE-4079-AAA0-9BA618A9DF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4" name="Imagen 293" descr="http://www.icbf.gov.co/images/pobtrans.gif">
          <a:extLst>
            <a:ext uri="{FF2B5EF4-FFF2-40B4-BE49-F238E27FC236}">
              <a16:creationId xmlns:a16="http://schemas.microsoft.com/office/drawing/2014/main" id="{411AD326-6493-4A6C-8E3F-A77AF4F417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5" name="Imagen 294" descr="http://www.icbf.gov.co/images/pobtrans.gif">
          <a:extLst>
            <a:ext uri="{FF2B5EF4-FFF2-40B4-BE49-F238E27FC236}">
              <a16:creationId xmlns:a16="http://schemas.microsoft.com/office/drawing/2014/main" id="{C4375730-E81D-4D86-91E5-C1173CDC8D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6" name="Imagen 295" descr="http://www.icbf.gov.co/images/pobtrans.gif">
          <a:extLst>
            <a:ext uri="{FF2B5EF4-FFF2-40B4-BE49-F238E27FC236}">
              <a16:creationId xmlns:a16="http://schemas.microsoft.com/office/drawing/2014/main" id="{BFD966E1-DE76-4CE1-86DB-4EE103FD18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7" name="Imagen 296" descr="http://www.icbf.gov.co/images/pobtrans.gif">
          <a:extLst>
            <a:ext uri="{FF2B5EF4-FFF2-40B4-BE49-F238E27FC236}">
              <a16:creationId xmlns:a16="http://schemas.microsoft.com/office/drawing/2014/main" id="{89420294-8C5C-41C9-B9F6-5C3B26A1EC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8" name="Imagen 297" descr="http://www.icbf.gov.co/images/pobtrans.gif">
          <a:extLst>
            <a:ext uri="{FF2B5EF4-FFF2-40B4-BE49-F238E27FC236}">
              <a16:creationId xmlns:a16="http://schemas.microsoft.com/office/drawing/2014/main" id="{9B5089FF-1454-4B59-99BD-F0653C28D6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9" name="Imagen 298" descr="http://www.icbf.gov.co/images/pobtrans.gif">
          <a:extLst>
            <a:ext uri="{FF2B5EF4-FFF2-40B4-BE49-F238E27FC236}">
              <a16:creationId xmlns:a16="http://schemas.microsoft.com/office/drawing/2014/main" id="{16EEC663-0FB6-4355-BBF3-528026E8F4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0" name="Imagen 299" descr="http://www.icbf.gov.co/images/pobtrans.gif">
          <a:extLst>
            <a:ext uri="{FF2B5EF4-FFF2-40B4-BE49-F238E27FC236}">
              <a16:creationId xmlns:a16="http://schemas.microsoft.com/office/drawing/2014/main" id="{03796C1E-DBDD-4FF7-98F1-AD51DB1295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1" name="Imagen 300" descr="http://www.icbf.gov.co/images/pobtrans.gif">
          <a:extLst>
            <a:ext uri="{FF2B5EF4-FFF2-40B4-BE49-F238E27FC236}">
              <a16:creationId xmlns:a16="http://schemas.microsoft.com/office/drawing/2014/main" id="{A096EE1E-595C-4AA3-B859-5B7653F3BF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2" name="Imagen 301" descr="http://www.icbf.gov.co/images/pobtrans.gif">
          <a:extLst>
            <a:ext uri="{FF2B5EF4-FFF2-40B4-BE49-F238E27FC236}">
              <a16:creationId xmlns:a16="http://schemas.microsoft.com/office/drawing/2014/main" id="{290BD6F5-1970-410A-BF8D-8FEC2A3290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3" name="Imagen 302" descr="http://www.icbf.gov.co/images/pobtrans.gif">
          <a:extLst>
            <a:ext uri="{FF2B5EF4-FFF2-40B4-BE49-F238E27FC236}">
              <a16:creationId xmlns:a16="http://schemas.microsoft.com/office/drawing/2014/main" id="{45EFC81D-4926-4F04-B479-CFF72577E0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4" name="Imagen 303" descr="http://www.icbf.gov.co/images/pobtrans.gif">
          <a:extLst>
            <a:ext uri="{FF2B5EF4-FFF2-40B4-BE49-F238E27FC236}">
              <a16:creationId xmlns:a16="http://schemas.microsoft.com/office/drawing/2014/main" id="{72F7C4EA-7D86-424E-B638-97CB6EE9D5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5" name="Imagen 304" descr="http://www.icbf.gov.co/images/pobtrans.gif">
          <a:extLst>
            <a:ext uri="{FF2B5EF4-FFF2-40B4-BE49-F238E27FC236}">
              <a16:creationId xmlns:a16="http://schemas.microsoft.com/office/drawing/2014/main" id="{E4BEE7F8-BEF5-4CDD-B824-53EE44B253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6" name="Imagen 305" descr="http://www.icbf.gov.co/images/pobtrans.gif">
          <a:extLst>
            <a:ext uri="{FF2B5EF4-FFF2-40B4-BE49-F238E27FC236}">
              <a16:creationId xmlns:a16="http://schemas.microsoft.com/office/drawing/2014/main" id="{822BFA8F-E809-49F7-A116-418A949EF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7" name="Imagen 306" descr="http://www.icbf.gov.co/images/pobtrans.gif">
          <a:extLst>
            <a:ext uri="{FF2B5EF4-FFF2-40B4-BE49-F238E27FC236}">
              <a16:creationId xmlns:a16="http://schemas.microsoft.com/office/drawing/2014/main" id="{8F70D301-0D8E-48D0-BAD4-1F8710D0B7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8" name="Imagen 307" descr="http://www.icbf.gov.co/images/pobtrans.gif">
          <a:extLst>
            <a:ext uri="{FF2B5EF4-FFF2-40B4-BE49-F238E27FC236}">
              <a16:creationId xmlns:a16="http://schemas.microsoft.com/office/drawing/2014/main" id="{22111671-5066-416D-9E60-8FB361FBE8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9" name="Imagen 308" descr="http://www.icbf.gov.co/images/pobtrans.gif">
          <a:extLst>
            <a:ext uri="{FF2B5EF4-FFF2-40B4-BE49-F238E27FC236}">
              <a16:creationId xmlns:a16="http://schemas.microsoft.com/office/drawing/2014/main" id="{E6D77833-39F8-4CDC-B27C-EBD9786EDB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0" name="Imagen 309" descr="http://www.icbf.gov.co/images/pobtrans.gif">
          <a:extLst>
            <a:ext uri="{FF2B5EF4-FFF2-40B4-BE49-F238E27FC236}">
              <a16:creationId xmlns:a16="http://schemas.microsoft.com/office/drawing/2014/main" id="{84C448EA-0B09-44F2-8BC1-3524909471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1" name="Imagen 310" descr="http://www.icbf.gov.co/images/pobtrans.gif">
          <a:extLst>
            <a:ext uri="{FF2B5EF4-FFF2-40B4-BE49-F238E27FC236}">
              <a16:creationId xmlns:a16="http://schemas.microsoft.com/office/drawing/2014/main" id="{C5FFF2AC-F02D-4DE7-B2A4-18384D4FDB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2" name="Imagen 311" descr="http://www.icbf.gov.co/images/pobtrans.gif">
          <a:extLst>
            <a:ext uri="{FF2B5EF4-FFF2-40B4-BE49-F238E27FC236}">
              <a16:creationId xmlns:a16="http://schemas.microsoft.com/office/drawing/2014/main" id="{F5894C62-E459-4E3B-A257-99DDAC1CE3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3" name="Imagen 312" descr="http://www.icbf.gov.co/images/pobtrans.gif">
          <a:extLst>
            <a:ext uri="{FF2B5EF4-FFF2-40B4-BE49-F238E27FC236}">
              <a16:creationId xmlns:a16="http://schemas.microsoft.com/office/drawing/2014/main" id="{60BD4DF4-8605-4319-A8C2-9463357A0B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4" name="Imagen 313" descr="http://www.icbf.gov.co/images/pobtrans.gif">
          <a:extLst>
            <a:ext uri="{FF2B5EF4-FFF2-40B4-BE49-F238E27FC236}">
              <a16:creationId xmlns:a16="http://schemas.microsoft.com/office/drawing/2014/main" id="{71196B32-09C8-45AC-85F2-E760BFD7F2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5" name="Imagen 314" descr="http://www.icbf.gov.co/images/pobtrans.gif">
          <a:extLst>
            <a:ext uri="{FF2B5EF4-FFF2-40B4-BE49-F238E27FC236}">
              <a16:creationId xmlns:a16="http://schemas.microsoft.com/office/drawing/2014/main" id="{48814BF6-16C5-4849-85E9-406B95093F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6" name="Imagen 315" descr="http://www.icbf.gov.co/images/pobtrans.gif">
          <a:extLst>
            <a:ext uri="{FF2B5EF4-FFF2-40B4-BE49-F238E27FC236}">
              <a16:creationId xmlns:a16="http://schemas.microsoft.com/office/drawing/2014/main" id="{8D041D24-150F-460A-8A57-800F4CE079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7" name="Imagen 316" descr="http://www.icbf.gov.co/images/pobtrans.gif">
          <a:extLst>
            <a:ext uri="{FF2B5EF4-FFF2-40B4-BE49-F238E27FC236}">
              <a16:creationId xmlns:a16="http://schemas.microsoft.com/office/drawing/2014/main" id="{8CC5DB75-13DF-4223-8B1C-6A7040B6FB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8" name="Imagen 317" descr="http://www.icbf.gov.co/images/pobtrans.gif">
          <a:extLst>
            <a:ext uri="{FF2B5EF4-FFF2-40B4-BE49-F238E27FC236}">
              <a16:creationId xmlns:a16="http://schemas.microsoft.com/office/drawing/2014/main" id="{4CF64BAC-459A-4B39-81A8-06330955FC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9" name="Imagen 318" descr="http://www.icbf.gov.co/images/pobtrans.gif">
          <a:extLst>
            <a:ext uri="{FF2B5EF4-FFF2-40B4-BE49-F238E27FC236}">
              <a16:creationId xmlns:a16="http://schemas.microsoft.com/office/drawing/2014/main" id="{6F1266B6-7076-421B-B0E1-8D13AC8E35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59067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7.xml><?xml version="1.0" encoding="utf-8"?>
<xdr:wsDr xmlns:xdr="http://schemas.openxmlformats.org/drawingml/2006/spreadsheetDrawing" xmlns:a="http://schemas.openxmlformats.org/drawingml/2006/main">
  <xdr:twoCellAnchor editAs="oneCell">
    <xdr:from>
      <xdr:col>4</xdr:col>
      <xdr:colOff>0</xdr:colOff>
      <xdr:row>69</xdr:row>
      <xdr:rowOff>0</xdr:rowOff>
    </xdr:from>
    <xdr:to>
      <xdr:col>4</xdr:col>
      <xdr:colOff>9525</xdr:colOff>
      <xdr:row>69</xdr:row>
      <xdr:rowOff>114300</xdr:rowOff>
    </xdr:to>
    <xdr:pic>
      <xdr:nvPicPr>
        <xdr:cNvPr id="2" name="Imagen 305" descr="http://www.icbf.gov.co/images/pobtrans.gif">
          <a:extLst>
            <a:ext uri="{FF2B5EF4-FFF2-40B4-BE49-F238E27FC236}">
              <a16:creationId xmlns:a16="http://schemas.microsoft.com/office/drawing/2014/main" id="{1F1590E3-E3BE-460A-BE2A-51C4D8B39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 name="Imagen 306" descr="http://www.icbf.gov.co/images/pobtrans.gif">
          <a:extLst>
            <a:ext uri="{FF2B5EF4-FFF2-40B4-BE49-F238E27FC236}">
              <a16:creationId xmlns:a16="http://schemas.microsoft.com/office/drawing/2014/main" id="{313158DC-6DDC-4EFC-8C40-88B9B05FF5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 name="Imagen 307" descr="http://www.icbf.gov.co/images/pobtrans.gif">
          <a:extLst>
            <a:ext uri="{FF2B5EF4-FFF2-40B4-BE49-F238E27FC236}">
              <a16:creationId xmlns:a16="http://schemas.microsoft.com/office/drawing/2014/main" id="{00ACA2D9-24D8-4328-AC16-020350938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 name="Imagen 697" descr="http://www.icbf.gov.co/images/pobtrans.gif">
          <a:extLst>
            <a:ext uri="{FF2B5EF4-FFF2-40B4-BE49-F238E27FC236}">
              <a16:creationId xmlns:a16="http://schemas.microsoft.com/office/drawing/2014/main" id="{48A851AD-46B3-4176-ACD0-31A05153E6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 name="Imagen 785" descr="http://www.icbf.gov.co/images/pobtrans.gif">
          <a:extLst>
            <a:ext uri="{FF2B5EF4-FFF2-40B4-BE49-F238E27FC236}">
              <a16:creationId xmlns:a16="http://schemas.microsoft.com/office/drawing/2014/main" id="{253EF140-FB9A-4756-92FA-FE920ED20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 name="Imagen 790" descr="http://www.icbf.gov.co/images/pobtrans.gif">
          <a:extLst>
            <a:ext uri="{FF2B5EF4-FFF2-40B4-BE49-F238E27FC236}">
              <a16:creationId xmlns:a16="http://schemas.microsoft.com/office/drawing/2014/main" id="{6EFFCCE3-973F-4BF0-9E81-BA9A1C2C97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 name="Imagen 1079" descr="http://www.icbf.gov.co/images/pobtrans.gif">
          <a:extLst>
            <a:ext uri="{FF2B5EF4-FFF2-40B4-BE49-F238E27FC236}">
              <a16:creationId xmlns:a16="http://schemas.microsoft.com/office/drawing/2014/main" id="{0E836093-D4FE-48E6-B557-F72118F0C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 name="Imagen 1566" descr="http://www.icbf.gov.co/images/pobtrans.gif">
          <a:extLst>
            <a:ext uri="{FF2B5EF4-FFF2-40B4-BE49-F238E27FC236}">
              <a16:creationId xmlns:a16="http://schemas.microsoft.com/office/drawing/2014/main" id="{286BE141-CA73-4050-8E7C-34A8BC0EA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 name="Imagen 1570" descr="http://www.icbf.gov.co/images/pobtrans.gif">
          <a:extLst>
            <a:ext uri="{FF2B5EF4-FFF2-40B4-BE49-F238E27FC236}">
              <a16:creationId xmlns:a16="http://schemas.microsoft.com/office/drawing/2014/main" id="{8DB91161-3086-493C-B0BB-B22950996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 name="Imagen 1687" descr="http://www.icbf.gov.co/images/pobtrans.gif">
          <a:extLst>
            <a:ext uri="{FF2B5EF4-FFF2-40B4-BE49-F238E27FC236}">
              <a16:creationId xmlns:a16="http://schemas.microsoft.com/office/drawing/2014/main" id="{2E6FD52D-DE34-4CDC-BC9A-DDC6730636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 name="Imagen 1914" descr="http://www.icbf.gov.co/images/pobtrans.gif">
          <a:extLst>
            <a:ext uri="{FF2B5EF4-FFF2-40B4-BE49-F238E27FC236}">
              <a16:creationId xmlns:a16="http://schemas.microsoft.com/office/drawing/2014/main" id="{8C5A798C-2D32-4BCA-BB3F-251955F30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 name="Imagen 2186" descr="http://www.icbf.gov.co/images/pobtrans.gif">
          <a:extLst>
            <a:ext uri="{FF2B5EF4-FFF2-40B4-BE49-F238E27FC236}">
              <a16:creationId xmlns:a16="http://schemas.microsoft.com/office/drawing/2014/main" id="{18C3946C-70F4-4D33-906D-C73E0F1F5B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 name="Imagen 2221" descr="http://www.icbf.gov.co/images/pobtrans.gif">
          <a:extLst>
            <a:ext uri="{FF2B5EF4-FFF2-40B4-BE49-F238E27FC236}">
              <a16:creationId xmlns:a16="http://schemas.microsoft.com/office/drawing/2014/main" id="{2C29FA00-B78D-41E4-93D5-C150140EB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5" name="Imagen 2859" descr="http://www.icbf.gov.co/images/pobtrans.gif">
          <a:extLst>
            <a:ext uri="{FF2B5EF4-FFF2-40B4-BE49-F238E27FC236}">
              <a16:creationId xmlns:a16="http://schemas.microsoft.com/office/drawing/2014/main" id="{B24A46F3-E544-4071-A39F-6C7335227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6" name="Imagen 2870" descr="http://www.icbf.gov.co/images/pobtrans.gif">
          <a:extLst>
            <a:ext uri="{FF2B5EF4-FFF2-40B4-BE49-F238E27FC236}">
              <a16:creationId xmlns:a16="http://schemas.microsoft.com/office/drawing/2014/main" id="{41B2BF93-0D88-4C4C-B947-6A6EEA81F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7" name="Imagen 2951" descr="http://www.icbf.gov.co/images/pobtrans.gif">
          <a:extLst>
            <a:ext uri="{FF2B5EF4-FFF2-40B4-BE49-F238E27FC236}">
              <a16:creationId xmlns:a16="http://schemas.microsoft.com/office/drawing/2014/main" id="{0AB3C7D3-93C8-442A-8ECB-6BB830250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8" name="Imagen 2954" descr="http://www.icbf.gov.co/images/pobtrans.gif">
          <a:extLst>
            <a:ext uri="{FF2B5EF4-FFF2-40B4-BE49-F238E27FC236}">
              <a16:creationId xmlns:a16="http://schemas.microsoft.com/office/drawing/2014/main" id="{F0F2AF2E-5EAE-4096-8CC8-2583D7046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9" name="Imagen 3123" descr="http://www.icbf.gov.co/images/pobtrans.gif">
          <a:extLst>
            <a:ext uri="{FF2B5EF4-FFF2-40B4-BE49-F238E27FC236}">
              <a16:creationId xmlns:a16="http://schemas.microsoft.com/office/drawing/2014/main" id="{ECCA0E72-8996-44AE-B657-3901A35A3D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0" name="Imagen 3206" descr="http://www.icbf.gov.co/images/pobtrans.gif">
          <a:extLst>
            <a:ext uri="{FF2B5EF4-FFF2-40B4-BE49-F238E27FC236}">
              <a16:creationId xmlns:a16="http://schemas.microsoft.com/office/drawing/2014/main" id="{7082EE93-5A4A-4947-B2EB-AEA4A153C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1" name="Imagen 3810" descr="http://www.icbf.gov.co/images/pobtrans.gif">
          <a:extLst>
            <a:ext uri="{FF2B5EF4-FFF2-40B4-BE49-F238E27FC236}">
              <a16:creationId xmlns:a16="http://schemas.microsoft.com/office/drawing/2014/main" id="{9528CB8D-BC12-463B-87AA-918303F26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2" name="Imagen 3821" descr="http://www.icbf.gov.co/images/pobtrans.gif">
          <a:extLst>
            <a:ext uri="{FF2B5EF4-FFF2-40B4-BE49-F238E27FC236}">
              <a16:creationId xmlns:a16="http://schemas.microsoft.com/office/drawing/2014/main" id="{F0522AC0-2F9C-4340-881D-3186118434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3" name="Imagen 3899" descr="http://www.icbf.gov.co/images/pobtrans.gif">
          <a:extLst>
            <a:ext uri="{FF2B5EF4-FFF2-40B4-BE49-F238E27FC236}">
              <a16:creationId xmlns:a16="http://schemas.microsoft.com/office/drawing/2014/main" id="{6CA51C90-98C7-4BF2-AD5A-6229E8890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4" name="Imagen 3909" descr="http://www.icbf.gov.co/images/pobtrans.gif">
          <a:extLst>
            <a:ext uri="{FF2B5EF4-FFF2-40B4-BE49-F238E27FC236}">
              <a16:creationId xmlns:a16="http://schemas.microsoft.com/office/drawing/2014/main" id="{C31C11F7-F36F-4AB6-8F65-EA1440E88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5" name="Imagen 4244" descr="http://www.icbf.gov.co/images/pobtrans.gif">
          <a:extLst>
            <a:ext uri="{FF2B5EF4-FFF2-40B4-BE49-F238E27FC236}">
              <a16:creationId xmlns:a16="http://schemas.microsoft.com/office/drawing/2014/main" id="{2826307C-0A86-437D-9D04-EC8671B0E6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6" name="Imagen 4461" descr="http://www.icbf.gov.co/images/pobtrans.gif">
          <a:extLst>
            <a:ext uri="{FF2B5EF4-FFF2-40B4-BE49-F238E27FC236}">
              <a16:creationId xmlns:a16="http://schemas.microsoft.com/office/drawing/2014/main" id="{864B9819-3FF9-48F7-ABAA-D3326E2FE0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7" name="Imagen 4811" descr="http://www.icbf.gov.co/images/pobtrans.gif">
          <a:extLst>
            <a:ext uri="{FF2B5EF4-FFF2-40B4-BE49-F238E27FC236}">
              <a16:creationId xmlns:a16="http://schemas.microsoft.com/office/drawing/2014/main" id="{C41FFD54-0A42-4379-862D-994C33DC8C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8" name="Imagen 4820" descr="http://www.icbf.gov.co/images/pobtrans.gif">
          <a:extLst>
            <a:ext uri="{FF2B5EF4-FFF2-40B4-BE49-F238E27FC236}">
              <a16:creationId xmlns:a16="http://schemas.microsoft.com/office/drawing/2014/main" id="{D2F3E3E0-F79C-4FCD-B106-2F0B4F1A7D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9" name="Imagen 5584" descr="http://www.icbf.gov.co/images/pobtrans.gif">
          <a:extLst>
            <a:ext uri="{FF2B5EF4-FFF2-40B4-BE49-F238E27FC236}">
              <a16:creationId xmlns:a16="http://schemas.microsoft.com/office/drawing/2014/main" id="{1F4B99DA-02BB-41CB-924A-78029DB50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0" name="Imagen 5931" descr="http://www.icbf.gov.co/images/pobtrans.gif">
          <a:extLst>
            <a:ext uri="{FF2B5EF4-FFF2-40B4-BE49-F238E27FC236}">
              <a16:creationId xmlns:a16="http://schemas.microsoft.com/office/drawing/2014/main" id="{590DAA02-DE3E-4C28-AC66-3C37B7DABC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1" name="Imagen 6103" descr="http://www.icbf.gov.co/images/pobtrans.gif">
          <a:extLst>
            <a:ext uri="{FF2B5EF4-FFF2-40B4-BE49-F238E27FC236}">
              <a16:creationId xmlns:a16="http://schemas.microsoft.com/office/drawing/2014/main" id="{A964C345-4A75-4957-9BAE-C6B405CDD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2" name="Imagen 6107" descr="http://www.icbf.gov.co/images/pobtrans.gif">
          <a:extLst>
            <a:ext uri="{FF2B5EF4-FFF2-40B4-BE49-F238E27FC236}">
              <a16:creationId xmlns:a16="http://schemas.microsoft.com/office/drawing/2014/main" id="{B8A1A2BF-6455-4CF7-B95A-0EF6C8365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3" name="Imagen 6731" descr="http://www.icbf.gov.co/images/pobtrans.gif">
          <a:extLst>
            <a:ext uri="{FF2B5EF4-FFF2-40B4-BE49-F238E27FC236}">
              <a16:creationId xmlns:a16="http://schemas.microsoft.com/office/drawing/2014/main" id="{3191AD85-181E-4164-A561-197B16E3B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4" name="Imagen 6951" descr="http://www.icbf.gov.co/images/pobtrans.gif">
          <a:extLst>
            <a:ext uri="{FF2B5EF4-FFF2-40B4-BE49-F238E27FC236}">
              <a16:creationId xmlns:a16="http://schemas.microsoft.com/office/drawing/2014/main" id="{383243E8-133E-4AD6-B376-3D5976CE4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5" name="Imagen 7032" descr="http://www.icbf.gov.co/images/pobtrans.gif">
          <a:extLst>
            <a:ext uri="{FF2B5EF4-FFF2-40B4-BE49-F238E27FC236}">
              <a16:creationId xmlns:a16="http://schemas.microsoft.com/office/drawing/2014/main" id="{909D0171-6460-48D9-9179-6A457D3C6A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6" name="Imagen 7042" descr="http://www.icbf.gov.co/images/pobtrans.gif">
          <a:extLst>
            <a:ext uri="{FF2B5EF4-FFF2-40B4-BE49-F238E27FC236}">
              <a16:creationId xmlns:a16="http://schemas.microsoft.com/office/drawing/2014/main" id="{AFC3E6A3-9908-4929-B081-E0DD43A886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7" name="Imagen 7053" descr="http://www.icbf.gov.co/images/pobtrans.gif">
          <a:extLst>
            <a:ext uri="{FF2B5EF4-FFF2-40B4-BE49-F238E27FC236}">
              <a16:creationId xmlns:a16="http://schemas.microsoft.com/office/drawing/2014/main" id="{6F1C8E2A-6E83-4885-A7F5-171C8C9958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8" name="Imagen 7120" descr="http://www.icbf.gov.co/images/pobtrans.gif">
          <a:extLst>
            <a:ext uri="{FF2B5EF4-FFF2-40B4-BE49-F238E27FC236}">
              <a16:creationId xmlns:a16="http://schemas.microsoft.com/office/drawing/2014/main" id="{2021C641-6C00-48B4-A5ED-C7AB9528A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9" name="Imagen 7187" descr="http://www.icbf.gov.co/images/pobtrans.gif">
          <a:extLst>
            <a:ext uri="{FF2B5EF4-FFF2-40B4-BE49-F238E27FC236}">
              <a16:creationId xmlns:a16="http://schemas.microsoft.com/office/drawing/2014/main" id="{0B641121-77D3-485C-88A7-CA5CFA0C7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0" name="Imagen 7417" descr="http://www.icbf.gov.co/images/pobtrans.gif">
          <a:extLst>
            <a:ext uri="{FF2B5EF4-FFF2-40B4-BE49-F238E27FC236}">
              <a16:creationId xmlns:a16="http://schemas.microsoft.com/office/drawing/2014/main" id="{7BD4B932-522C-45F8-98A8-BB0ABCA27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1" name="Imagen 7504" descr="http://www.icbf.gov.co/images/pobtrans.gif">
          <a:extLst>
            <a:ext uri="{FF2B5EF4-FFF2-40B4-BE49-F238E27FC236}">
              <a16:creationId xmlns:a16="http://schemas.microsoft.com/office/drawing/2014/main" id="{81396696-3540-4D0A-915A-2C5218506C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2" name="Imagen 7597" descr="http://www.icbf.gov.co/images/pobtrans.gif">
          <a:extLst>
            <a:ext uri="{FF2B5EF4-FFF2-40B4-BE49-F238E27FC236}">
              <a16:creationId xmlns:a16="http://schemas.microsoft.com/office/drawing/2014/main" id="{363C4B52-5A86-45C6-A888-4FC022BA9B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3" name="Imagen 7659" descr="http://www.icbf.gov.co/images/pobtrans.gif">
          <a:extLst>
            <a:ext uri="{FF2B5EF4-FFF2-40B4-BE49-F238E27FC236}">
              <a16:creationId xmlns:a16="http://schemas.microsoft.com/office/drawing/2014/main" id="{71111F14-547A-4FC2-A376-B2F1EC8705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4" name="Imagen 7767" descr="http://www.icbf.gov.co/images/pobtrans.gif">
          <a:extLst>
            <a:ext uri="{FF2B5EF4-FFF2-40B4-BE49-F238E27FC236}">
              <a16:creationId xmlns:a16="http://schemas.microsoft.com/office/drawing/2014/main" id="{7DAD9E58-69EA-4607-9C93-557ECA11D9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5" name="Imagen 7853" descr="http://www.icbf.gov.co/images/pobtrans.gif">
          <a:extLst>
            <a:ext uri="{FF2B5EF4-FFF2-40B4-BE49-F238E27FC236}">
              <a16:creationId xmlns:a16="http://schemas.microsoft.com/office/drawing/2014/main" id="{7B8BF078-668B-401C-BD5F-A87C50E410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6" name="Imagen 7936" descr="http://www.icbf.gov.co/images/pobtrans.gif">
          <a:extLst>
            <a:ext uri="{FF2B5EF4-FFF2-40B4-BE49-F238E27FC236}">
              <a16:creationId xmlns:a16="http://schemas.microsoft.com/office/drawing/2014/main" id="{98B19434-4AB6-476C-AF06-A95CC93D38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7" name="Imagen 8612" descr="http://www.icbf.gov.co/images/pobtrans.gif">
          <a:extLst>
            <a:ext uri="{FF2B5EF4-FFF2-40B4-BE49-F238E27FC236}">
              <a16:creationId xmlns:a16="http://schemas.microsoft.com/office/drawing/2014/main" id="{1117B82D-1A85-478D-8F24-F2B1F13F3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8" name="Imagen 9931" descr="http://www.icbf.gov.co/images/pobtrans.gif">
          <a:extLst>
            <a:ext uri="{FF2B5EF4-FFF2-40B4-BE49-F238E27FC236}">
              <a16:creationId xmlns:a16="http://schemas.microsoft.com/office/drawing/2014/main" id="{03323E2D-56E2-4239-9662-055512E8E5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9" name="Imagen 10425" descr="http://www.icbf.gov.co/images/pobtrans.gif">
          <a:extLst>
            <a:ext uri="{FF2B5EF4-FFF2-40B4-BE49-F238E27FC236}">
              <a16:creationId xmlns:a16="http://schemas.microsoft.com/office/drawing/2014/main" id="{99216E2B-9267-41FE-85EB-B8D2DD349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0" name="Imagen 10665" descr="http://www.icbf.gov.co/images/pobtrans.gif">
          <a:extLst>
            <a:ext uri="{FF2B5EF4-FFF2-40B4-BE49-F238E27FC236}">
              <a16:creationId xmlns:a16="http://schemas.microsoft.com/office/drawing/2014/main" id="{7194D95F-BCE8-4AE1-87DB-6DC0AF2DB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1" name="Imagen 12565" descr="http://www.icbf.gov.co/images/pobtrans.gif">
          <a:extLst>
            <a:ext uri="{FF2B5EF4-FFF2-40B4-BE49-F238E27FC236}">
              <a16:creationId xmlns:a16="http://schemas.microsoft.com/office/drawing/2014/main" id="{05C4DBB6-6FCD-4AA2-863B-DBBBA7060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2" name="Imagen 12591" descr="http://www.icbf.gov.co/images/pobtrans.gif">
          <a:extLst>
            <a:ext uri="{FF2B5EF4-FFF2-40B4-BE49-F238E27FC236}">
              <a16:creationId xmlns:a16="http://schemas.microsoft.com/office/drawing/2014/main" id="{0FF59B93-570E-4979-9D42-AB1064BB3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3" name="Imagen 12605" descr="http://www.icbf.gov.co/images/pobtrans.gif">
          <a:extLst>
            <a:ext uri="{FF2B5EF4-FFF2-40B4-BE49-F238E27FC236}">
              <a16:creationId xmlns:a16="http://schemas.microsoft.com/office/drawing/2014/main" id="{20069CD7-90C9-47AB-8873-5C010FC55E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4" name="Imagen 12623" descr="http://www.icbf.gov.co/images/pobtrans.gif">
          <a:extLst>
            <a:ext uri="{FF2B5EF4-FFF2-40B4-BE49-F238E27FC236}">
              <a16:creationId xmlns:a16="http://schemas.microsoft.com/office/drawing/2014/main" id="{22F00E20-EFE0-4073-96FC-38F62DE971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5" name="Imagen 12635" descr="http://www.icbf.gov.co/images/pobtrans.gif">
          <a:extLst>
            <a:ext uri="{FF2B5EF4-FFF2-40B4-BE49-F238E27FC236}">
              <a16:creationId xmlns:a16="http://schemas.microsoft.com/office/drawing/2014/main" id="{FD90152D-A77A-47F3-8213-2992296D0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6" name="Imagen 12645" descr="http://www.icbf.gov.co/images/pobtrans.gif">
          <a:extLst>
            <a:ext uri="{FF2B5EF4-FFF2-40B4-BE49-F238E27FC236}">
              <a16:creationId xmlns:a16="http://schemas.microsoft.com/office/drawing/2014/main" id="{C1B87413-2617-4D25-9665-179E671F66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7" name="Imagen 12651" descr="http://www.icbf.gov.co/images/pobtrans.gif">
          <a:extLst>
            <a:ext uri="{FF2B5EF4-FFF2-40B4-BE49-F238E27FC236}">
              <a16:creationId xmlns:a16="http://schemas.microsoft.com/office/drawing/2014/main" id="{3B141487-5EBF-4791-8306-6A952AC50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8" name="Imagen 13130" descr="http://www.icbf.gov.co/images/pobtrans.gif">
          <a:extLst>
            <a:ext uri="{FF2B5EF4-FFF2-40B4-BE49-F238E27FC236}">
              <a16:creationId xmlns:a16="http://schemas.microsoft.com/office/drawing/2014/main" id="{556DBA20-03FD-4873-A80A-B53B791C1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9" name="Imagen 13576" descr="http://www.icbf.gov.co/images/pobtrans.gif">
          <a:extLst>
            <a:ext uri="{FF2B5EF4-FFF2-40B4-BE49-F238E27FC236}">
              <a16:creationId xmlns:a16="http://schemas.microsoft.com/office/drawing/2014/main" id="{AF09927A-1461-4B6B-9FC7-38F9B9D67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0" name="Imagen 13599" descr="http://www.icbf.gov.co/images/pobtrans.gif">
          <a:extLst>
            <a:ext uri="{FF2B5EF4-FFF2-40B4-BE49-F238E27FC236}">
              <a16:creationId xmlns:a16="http://schemas.microsoft.com/office/drawing/2014/main" id="{D2357B86-B952-4839-8E49-06189D718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1" name="Imagen 13600" descr="http://www.icbf.gov.co/images/pobtrans.gif">
          <a:extLst>
            <a:ext uri="{FF2B5EF4-FFF2-40B4-BE49-F238E27FC236}">
              <a16:creationId xmlns:a16="http://schemas.microsoft.com/office/drawing/2014/main" id="{8B2DE36A-3CBD-4AA6-92B5-DCBEB1AEA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2" name="Imagen 13603" descr="http://www.icbf.gov.co/images/pobtrans.gif">
          <a:extLst>
            <a:ext uri="{FF2B5EF4-FFF2-40B4-BE49-F238E27FC236}">
              <a16:creationId xmlns:a16="http://schemas.microsoft.com/office/drawing/2014/main" id="{8AE030FD-2CB6-4251-9141-4F1AF7987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3" name="Imagen 13611" descr="http://www.icbf.gov.co/images/pobtrans.gif">
          <a:extLst>
            <a:ext uri="{FF2B5EF4-FFF2-40B4-BE49-F238E27FC236}">
              <a16:creationId xmlns:a16="http://schemas.microsoft.com/office/drawing/2014/main" id="{2FD10F51-C9F7-4167-BED5-5204D8AE9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4" name="Imagen 13903" descr="http://www.icbf.gov.co/images/pobtrans.gif">
          <a:extLst>
            <a:ext uri="{FF2B5EF4-FFF2-40B4-BE49-F238E27FC236}">
              <a16:creationId xmlns:a16="http://schemas.microsoft.com/office/drawing/2014/main" id="{D093D6CC-F74C-49A3-BE16-6A5AF69F42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5" name="Imagen 13983" descr="http://www.icbf.gov.co/images/pobtrans.gif">
          <a:extLst>
            <a:ext uri="{FF2B5EF4-FFF2-40B4-BE49-F238E27FC236}">
              <a16:creationId xmlns:a16="http://schemas.microsoft.com/office/drawing/2014/main" id="{0F8290D4-FB05-4A22-AD80-D154EFD4FC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6" name="Imagen 14387" descr="http://www.icbf.gov.co/images/pobtrans.gif">
          <a:extLst>
            <a:ext uri="{FF2B5EF4-FFF2-40B4-BE49-F238E27FC236}">
              <a16:creationId xmlns:a16="http://schemas.microsoft.com/office/drawing/2014/main" id="{2F591DC3-94A7-49A4-BF1F-E48051D1FC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7" name="Imagen 14460" descr="http://www.icbf.gov.co/images/pobtrans.gif">
          <a:extLst>
            <a:ext uri="{FF2B5EF4-FFF2-40B4-BE49-F238E27FC236}">
              <a16:creationId xmlns:a16="http://schemas.microsoft.com/office/drawing/2014/main" id="{35F0F3F5-1025-44A0-8775-188E227F61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8" name="Imagen 14689" descr="http://www.icbf.gov.co/images/pobtrans.gif">
          <a:extLst>
            <a:ext uri="{FF2B5EF4-FFF2-40B4-BE49-F238E27FC236}">
              <a16:creationId xmlns:a16="http://schemas.microsoft.com/office/drawing/2014/main" id="{55481574-C247-403C-B353-F682C720B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9" name="Imagen 14884" descr="http://www.icbf.gov.co/images/pobtrans.gif">
          <a:extLst>
            <a:ext uri="{FF2B5EF4-FFF2-40B4-BE49-F238E27FC236}">
              <a16:creationId xmlns:a16="http://schemas.microsoft.com/office/drawing/2014/main" id="{B853B4E2-28D8-4D19-A166-B744A9EB3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0" name="Imagen 15080" descr="http://www.icbf.gov.co/images/pobtrans.gif">
          <a:extLst>
            <a:ext uri="{FF2B5EF4-FFF2-40B4-BE49-F238E27FC236}">
              <a16:creationId xmlns:a16="http://schemas.microsoft.com/office/drawing/2014/main" id="{11FFACC7-6CD8-4AB0-A57A-98F77F679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1" name="Imagen 15397" descr="http://www.icbf.gov.co/images/pobtrans.gif">
          <a:extLst>
            <a:ext uri="{FF2B5EF4-FFF2-40B4-BE49-F238E27FC236}">
              <a16:creationId xmlns:a16="http://schemas.microsoft.com/office/drawing/2014/main" id="{8FF1C438-EFC3-4A72-973E-CD2097B923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2" name="Imagen 15538" descr="http://www.icbf.gov.co/images/pobtrans.gif">
          <a:extLst>
            <a:ext uri="{FF2B5EF4-FFF2-40B4-BE49-F238E27FC236}">
              <a16:creationId xmlns:a16="http://schemas.microsoft.com/office/drawing/2014/main" id="{11296D59-8A7E-4A56-A46F-7BA7D5BA3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3" name="Imagen 15814" descr="http://www.icbf.gov.co/images/pobtrans.gif">
          <a:extLst>
            <a:ext uri="{FF2B5EF4-FFF2-40B4-BE49-F238E27FC236}">
              <a16:creationId xmlns:a16="http://schemas.microsoft.com/office/drawing/2014/main" id="{B6738D9C-0510-4C93-A6A2-F3B292EFB5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4" name="Imagen 15817" descr="http://www.icbf.gov.co/images/pobtrans.gif">
          <a:extLst>
            <a:ext uri="{FF2B5EF4-FFF2-40B4-BE49-F238E27FC236}">
              <a16:creationId xmlns:a16="http://schemas.microsoft.com/office/drawing/2014/main" id="{86885EEF-321B-4411-8FF9-04426BE39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5" name="Imagen 16193" descr="http://www.icbf.gov.co/images/pobtrans.gif">
          <a:extLst>
            <a:ext uri="{FF2B5EF4-FFF2-40B4-BE49-F238E27FC236}">
              <a16:creationId xmlns:a16="http://schemas.microsoft.com/office/drawing/2014/main" id="{B016136D-A39F-4BB1-A4F9-9F827F991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6" name="Imagen 16273" descr="http://www.icbf.gov.co/images/pobtrans.gif">
          <a:extLst>
            <a:ext uri="{FF2B5EF4-FFF2-40B4-BE49-F238E27FC236}">
              <a16:creationId xmlns:a16="http://schemas.microsoft.com/office/drawing/2014/main" id="{D26A743C-E615-471A-9919-B6398EB37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7" name="Imagen 16503" descr="http://www.icbf.gov.co/images/pobtrans.gif">
          <a:extLst>
            <a:ext uri="{FF2B5EF4-FFF2-40B4-BE49-F238E27FC236}">
              <a16:creationId xmlns:a16="http://schemas.microsoft.com/office/drawing/2014/main" id="{E6F5B3AE-0FA8-4B0E-B843-B246F0620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8" name="Imagen 16724" descr="http://www.icbf.gov.co/images/pobtrans.gif">
          <a:extLst>
            <a:ext uri="{FF2B5EF4-FFF2-40B4-BE49-F238E27FC236}">
              <a16:creationId xmlns:a16="http://schemas.microsoft.com/office/drawing/2014/main" id="{6E6400D1-E3AB-40AE-AFA6-26C6A2AE0B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9" name="Imagen 17478" descr="http://www.icbf.gov.co/images/pobtrans.gif">
          <a:extLst>
            <a:ext uri="{FF2B5EF4-FFF2-40B4-BE49-F238E27FC236}">
              <a16:creationId xmlns:a16="http://schemas.microsoft.com/office/drawing/2014/main" id="{D0410432-408E-449C-A69B-6C28ECD813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0" name="Imagen 17640" descr="http://www.icbf.gov.co/images/pobtrans.gif">
          <a:extLst>
            <a:ext uri="{FF2B5EF4-FFF2-40B4-BE49-F238E27FC236}">
              <a16:creationId xmlns:a16="http://schemas.microsoft.com/office/drawing/2014/main" id="{8DCB8F2D-FA07-4BCD-B329-499FF718AE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1" name="Imagen 17642" descr="http://www.icbf.gov.co/images/pobtrans.gif">
          <a:extLst>
            <a:ext uri="{FF2B5EF4-FFF2-40B4-BE49-F238E27FC236}">
              <a16:creationId xmlns:a16="http://schemas.microsoft.com/office/drawing/2014/main" id="{5237F6FC-A2D8-4B91-A191-AFA8584AA1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2" name="Imagen 19004" descr="http://www.icbf.gov.co/images/pobtrans.gif">
          <a:extLst>
            <a:ext uri="{FF2B5EF4-FFF2-40B4-BE49-F238E27FC236}">
              <a16:creationId xmlns:a16="http://schemas.microsoft.com/office/drawing/2014/main" id="{F3FA74D5-017B-4AE0-8BAA-D008D22B72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3" name="Imagen 19474" descr="http://www.icbf.gov.co/images/pobtrans.gif">
          <a:extLst>
            <a:ext uri="{FF2B5EF4-FFF2-40B4-BE49-F238E27FC236}">
              <a16:creationId xmlns:a16="http://schemas.microsoft.com/office/drawing/2014/main" id="{E9FDDB9B-B200-4FBB-9A20-97FE1E1C62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4" name="Imagen 19708" descr="http://www.icbf.gov.co/images/pobtrans.gif">
          <a:extLst>
            <a:ext uri="{FF2B5EF4-FFF2-40B4-BE49-F238E27FC236}">
              <a16:creationId xmlns:a16="http://schemas.microsoft.com/office/drawing/2014/main" id="{97CFB5F0-BF72-4E46-9542-1156468C8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5" name="Imagen 19720" descr="http://www.icbf.gov.co/images/pobtrans.gif">
          <a:extLst>
            <a:ext uri="{FF2B5EF4-FFF2-40B4-BE49-F238E27FC236}">
              <a16:creationId xmlns:a16="http://schemas.microsoft.com/office/drawing/2014/main" id="{03288EF4-D2F7-475D-B967-945FF357FD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6" name="Imagen 19739" descr="http://www.icbf.gov.co/images/pobtrans.gif">
          <a:extLst>
            <a:ext uri="{FF2B5EF4-FFF2-40B4-BE49-F238E27FC236}">
              <a16:creationId xmlns:a16="http://schemas.microsoft.com/office/drawing/2014/main" id="{F5D67090-133D-4A50-9576-9E795E8BC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7" name="Imagen 19765" descr="http://www.icbf.gov.co/images/pobtrans.gif">
          <a:extLst>
            <a:ext uri="{FF2B5EF4-FFF2-40B4-BE49-F238E27FC236}">
              <a16:creationId xmlns:a16="http://schemas.microsoft.com/office/drawing/2014/main" id="{46F0944D-7A31-421E-A301-1EF59CF14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8" name="Imagen 19774" descr="http://www.icbf.gov.co/images/pobtrans.gif">
          <a:extLst>
            <a:ext uri="{FF2B5EF4-FFF2-40B4-BE49-F238E27FC236}">
              <a16:creationId xmlns:a16="http://schemas.microsoft.com/office/drawing/2014/main" id="{4596BDC0-F0B4-4C14-ABD9-87E6A68AE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9" name="Imagen 20425" descr="http://www.icbf.gov.co/images/pobtrans.gif">
          <a:extLst>
            <a:ext uri="{FF2B5EF4-FFF2-40B4-BE49-F238E27FC236}">
              <a16:creationId xmlns:a16="http://schemas.microsoft.com/office/drawing/2014/main" id="{7AA20A4A-96C0-401A-9167-76BB03DEB9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0" name="Imagen 20722" descr="http://www.icbf.gov.co/images/pobtrans.gif">
          <a:extLst>
            <a:ext uri="{FF2B5EF4-FFF2-40B4-BE49-F238E27FC236}">
              <a16:creationId xmlns:a16="http://schemas.microsoft.com/office/drawing/2014/main" id="{64ED1E51-5AA9-4598-B524-4FB6D0E65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1" name="Imagen 20732" descr="http://www.icbf.gov.co/images/pobtrans.gif">
          <a:extLst>
            <a:ext uri="{FF2B5EF4-FFF2-40B4-BE49-F238E27FC236}">
              <a16:creationId xmlns:a16="http://schemas.microsoft.com/office/drawing/2014/main" id="{C04846CC-78E7-4448-AE38-37ED188B4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2" name="Imagen 21759" descr="http://www.icbf.gov.co/images/pobtrans.gif">
          <a:extLst>
            <a:ext uri="{FF2B5EF4-FFF2-40B4-BE49-F238E27FC236}">
              <a16:creationId xmlns:a16="http://schemas.microsoft.com/office/drawing/2014/main" id="{87D8050C-8CA4-46FE-96A3-1D253B41F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3" name="Imagen 21761" descr="http://www.icbf.gov.co/images/pobtrans.gif">
          <a:extLst>
            <a:ext uri="{FF2B5EF4-FFF2-40B4-BE49-F238E27FC236}">
              <a16:creationId xmlns:a16="http://schemas.microsoft.com/office/drawing/2014/main" id="{0811FE39-88C0-4053-98DC-F4BC56DBA4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4" name="Imagen 22260" descr="http://www.icbf.gov.co/images/pobtrans.gif">
          <a:extLst>
            <a:ext uri="{FF2B5EF4-FFF2-40B4-BE49-F238E27FC236}">
              <a16:creationId xmlns:a16="http://schemas.microsoft.com/office/drawing/2014/main" id="{38630720-44BA-4297-B504-9712628088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5" name="Imagen 22263" descr="http://www.icbf.gov.co/images/pobtrans.gif">
          <a:extLst>
            <a:ext uri="{FF2B5EF4-FFF2-40B4-BE49-F238E27FC236}">
              <a16:creationId xmlns:a16="http://schemas.microsoft.com/office/drawing/2014/main" id="{93D03137-9B88-41E4-BA93-C4EB6551D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6" name="Imagen 22421" descr="http://www.icbf.gov.co/images/pobtrans.gif">
          <a:extLst>
            <a:ext uri="{FF2B5EF4-FFF2-40B4-BE49-F238E27FC236}">
              <a16:creationId xmlns:a16="http://schemas.microsoft.com/office/drawing/2014/main" id="{CE6E9D75-BBBB-492F-9146-A5D9A62A88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7" name="Imagen 22513" descr="http://www.icbf.gov.co/images/pobtrans.gif">
          <a:extLst>
            <a:ext uri="{FF2B5EF4-FFF2-40B4-BE49-F238E27FC236}">
              <a16:creationId xmlns:a16="http://schemas.microsoft.com/office/drawing/2014/main" id="{9DCFD166-8731-47D8-82E8-9FC89D54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8" name="Imagen 22526" descr="http://www.icbf.gov.co/images/pobtrans.gif">
          <a:extLst>
            <a:ext uri="{FF2B5EF4-FFF2-40B4-BE49-F238E27FC236}">
              <a16:creationId xmlns:a16="http://schemas.microsoft.com/office/drawing/2014/main" id="{285DAAD7-527B-459B-8BB1-7418580206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9" name="Imagen 22532" descr="http://www.icbf.gov.co/images/pobtrans.gif">
          <a:extLst>
            <a:ext uri="{FF2B5EF4-FFF2-40B4-BE49-F238E27FC236}">
              <a16:creationId xmlns:a16="http://schemas.microsoft.com/office/drawing/2014/main" id="{37579349-5032-437C-A2EC-1F654B5CC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0" name="Imagen 22541" descr="http://www.icbf.gov.co/images/pobtrans.gif">
          <a:extLst>
            <a:ext uri="{FF2B5EF4-FFF2-40B4-BE49-F238E27FC236}">
              <a16:creationId xmlns:a16="http://schemas.microsoft.com/office/drawing/2014/main" id="{74EE61D3-9192-43B8-A715-CAFA963550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1" name="Imagen 22616" descr="http://www.icbf.gov.co/images/pobtrans.gif">
          <a:extLst>
            <a:ext uri="{FF2B5EF4-FFF2-40B4-BE49-F238E27FC236}">
              <a16:creationId xmlns:a16="http://schemas.microsoft.com/office/drawing/2014/main" id="{24A96FCB-AFF6-4465-B53F-A76C34461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2" name="Imagen 24926" descr="http://www.icbf.gov.co/images/pobtrans.gif">
          <a:extLst>
            <a:ext uri="{FF2B5EF4-FFF2-40B4-BE49-F238E27FC236}">
              <a16:creationId xmlns:a16="http://schemas.microsoft.com/office/drawing/2014/main" id="{5639868E-1FC5-4851-8376-7432A8B8B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3" name="Imagen 25180" descr="http://www.icbf.gov.co/images/pobtrans.gif">
          <a:extLst>
            <a:ext uri="{FF2B5EF4-FFF2-40B4-BE49-F238E27FC236}">
              <a16:creationId xmlns:a16="http://schemas.microsoft.com/office/drawing/2014/main" id="{9E959F12-C624-4387-A892-AB35B29E0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4" name="Imagen 26352" descr="http://www.icbf.gov.co/images/pobtrans.gif">
          <a:extLst>
            <a:ext uri="{FF2B5EF4-FFF2-40B4-BE49-F238E27FC236}">
              <a16:creationId xmlns:a16="http://schemas.microsoft.com/office/drawing/2014/main" id="{48196AF1-04BD-4ADA-B1D3-91494BBE4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5" name="Imagen 26386" descr="http://www.icbf.gov.co/images/pobtrans.gif">
          <a:extLst>
            <a:ext uri="{FF2B5EF4-FFF2-40B4-BE49-F238E27FC236}">
              <a16:creationId xmlns:a16="http://schemas.microsoft.com/office/drawing/2014/main" id="{7931F603-8675-4B8E-B3F6-11C03A5E7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6" name="Imagen 26401" descr="http://www.icbf.gov.co/images/pobtrans.gif">
          <a:extLst>
            <a:ext uri="{FF2B5EF4-FFF2-40B4-BE49-F238E27FC236}">
              <a16:creationId xmlns:a16="http://schemas.microsoft.com/office/drawing/2014/main" id="{8F86B005-4F84-4B96-B5C5-78E33DF87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7" name="Imagen 26411" descr="http://www.icbf.gov.co/images/pobtrans.gif">
          <a:extLst>
            <a:ext uri="{FF2B5EF4-FFF2-40B4-BE49-F238E27FC236}">
              <a16:creationId xmlns:a16="http://schemas.microsoft.com/office/drawing/2014/main" id="{93296E1F-04FF-42A8-B5E9-9061837DE4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8" name="Imagen 26420" descr="http://www.icbf.gov.co/images/pobtrans.gif">
          <a:extLst>
            <a:ext uri="{FF2B5EF4-FFF2-40B4-BE49-F238E27FC236}">
              <a16:creationId xmlns:a16="http://schemas.microsoft.com/office/drawing/2014/main" id="{4BBCC93B-F494-42AF-9336-F518B0F1F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9" name="Imagen 26433" descr="http://www.icbf.gov.co/images/pobtrans.gif">
          <a:extLst>
            <a:ext uri="{FF2B5EF4-FFF2-40B4-BE49-F238E27FC236}">
              <a16:creationId xmlns:a16="http://schemas.microsoft.com/office/drawing/2014/main" id="{C87B8D0B-AC3F-4683-BDBA-F5AE029BF2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0" name="Imagen 26468" descr="http://www.icbf.gov.co/images/pobtrans.gif">
          <a:extLst>
            <a:ext uri="{FF2B5EF4-FFF2-40B4-BE49-F238E27FC236}">
              <a16:creationId xmlns:a16="http://schemas.microsoft.com/office/drawing/2014/main" id="{9DF3BDA4-42BB-4B23-916F-4DD6BFE0F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1" name="Imagen 26473" descr="http://www.icbf.gov.co/images/pobtrans.gif">
          <a:extLst>
            <a:ext uri="{FF2B5EF4-FFF2-40B4-BE49-F238E27FC236}">
              <a16:creationId xmlns:a16="http://schemas.microsoft.com/office/drawing/2014/main" id="{C67F7AA0-9A9D-46FF-B36D-B1DA8980B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2" name="Imagen 26476" descr="http://www.icbf.gov.co/images/pobtrans.gif">
          <a:extLst>
            <a:ext uri="{FF2B5EF4-FFF2-40B4-BE49-F238E27FC236}">
              <a16:creationId xmlns:a16="http://schemas.microsoft.com/office/drawing/2014/main" id="{A8C3A1A5-1AF0-4F85-8205-340265773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3" name="Imagen 26583" descr="http://www.icbf.gov.co/images/pobtrans.gif">
          <a:extLst>
            <a:ext uri="{FF2B5EF4-FFF2-40B4-BE49-F238E27FC236}">
              <a16:creationId xmlns:a16="http://schemas.microsoft.com/office/drawing/2014/main" id="{2B6D7F76-0760-4385-9D63-6091A13596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4" name="Imagen 26594" descr="http://www.icbf.gov.co/images/pobtrans.gif">
          <a:extLst>
            <a:ext uri="{FF2B5EF4-FFF2-40B4-BE49-F238E27FC236}">
              <a16:creationId xmlns:a16="http://schemas.microsoft.com/office/drawing/2014/main" id="{C5E91380-839C-4C6F-9757-A5C9B0A88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5" name="Imagen 26605" descr="http://www.icbf.gov.co/images/pobtrans.gif">
          <a:extLst>
            <a:ext uri="{FF2B5EF4-FFF2-40B4-BE49-F238E27FC236}">
              <a16:creationId xmlns:a16="http://schemas.microsoft.com/office/drawing/2014/main" id="{00773C1E-5E45-4201-A045-D5BCF31E3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6" name="Imagen 26617" descr="http://www.icbf.gov.co/images/pobtrans.gif">
          <a:extLst>
            <a:ext uri="{FF2B5EF4-FFF2-40B4-BE49-F238E27FC236}">
              <a16:creationId xmlns:a16="http://schemas.microsoft.com/office/drawing/2014/main" id="{612283A2-7104-4D97-A2F5-155D558E1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7" name="Imagen 26634" descr="http://www.icbf.gov.co/images/pobtrans.gif">
          <a:extLst>
            <a:ext uri="{FF2B5EF4-FFF2-40B4-BE49-F238E27FC236}">
              <a16:creationId xmlns:a16="http://schemas.microsoft.com/office/drawing/2014/main" id="{66DB50DF-1395-4C4B-8D08-1F2BB2BCA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8" name="Imagen 26666" descr="http://www.icbf.gov.co/images/pobtrans.gif">
          <a:extLst>
            <a:ext uri="{FF2B5EF4-FFF2-40B4-BE49-F238E27FC236}">
              <a16:creationId xmlns:a16="http://schemas.microsoft.com/office/drawing/2014/main" id="{F437EB4D-1D75-4058-95F8-58F612EC1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9" name="Imagen 26687" descr="http://www.icbf.gov.co/images/pobtrans.gif">
          <a:extLst>
            <a:ext uri="{FF2B5EF4-FFF2-40B4-BE49-F238E27FC236}">
              <a16:creationId xmlns:a16="http://schemas.microsoft.com/office/drawing/2014/main" id="{D124F94A-B9A1-4DE0-A062-6AD6D66A1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0" name="Imagen 26713" descr="http://www.icbf.gov.co/images/pobtrans.gif">
          <a:extLst>
            <a:ext uri="{FF2B5EF4-FFF2-40B4-BE49-F238E27FC236}">
              <a16:creationId xmlns:a16="http://schemas.microsoft.com/office/drawing/2014/main" id="{C14124B9-28BD-47E9-8455-3474DE56C4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1" name="Imagen 26726" descr="http://www.icbf.gov.co/images/pobtrans.gif">
          <a:extLst>
            <a:ext uri="{FF2B5EF4-FFF2-40B4-BE49-F238E27FC236}">
              <a16:creationId xmlns:a16="http://schemas.microsoft.com/office/drawing/2014/main" id="{2FB6AED8-5E54-4E13-92AD-5E7566B7B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2" name="Imagen 27432" descr="http://www.icbf.gov.co/images/pobtrans.gif">
          <a:extLst>
            <a:ext uri="{FF2B5EF4-FFF2-40B4-BE49-F238E27FC236}">
              <a16:creationId xmlns:a16="http://schemas.microsoft.com/office/drawing/2014/main" id="{19DDE706-1749-4793-A871-7663E9C969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3" name="Imagen 29931" descr="http://www.icbf.gov.co/images/pobtrans.gif">
          <a:extLst>
            <a:ext uri="{FF2B5EF4-FFF2-40B4-BE49-F238E27FC236}">
              <a16:creationId xmlns:a16="http://schemas.microsoft.com/office/drawing/2014/main" id="{2E0EB8BC-1A85-4257-B8D5-411F4EE9A1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4" name="Imagen 29941" descr="http://www.icbf.gov.co/images/pobtrans.gif">
          <a:extLst>
            <a:ext uri="{FF2B5EF4-FFF2-40B4-BE49-F238E27FC236}">
              <a16:creationId xmlns:a16="http://schemas.microsoft.com/office/drawing/2014/main" id="{1AFD10DB-AE91-47F7-8404-471B13C4B1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5" name="Imagen 29990" descr="http://www.icbf.gov.co/images/pobtrans.gif">
          <a:extLst>
            <a:ext uri="{FF2B5EF4-FFF2-40B4-BE49-F238E27FC236}">
              <a16:creationId xmlns:a16="http://schemas.microsoft.com/office/drawing/2014/main" id="{3EA3B9DD-6318-46DD-8627-86B8E1C7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6" name="Imagen 30000" descr="http://www.icbf.gov.co/images/pobtrans.gif">
          <a:extLst>
            <a:ext uri="{FF2B5EF4-FFF2-40B4-BE49-F238E27FC236}">
              <a16:creationId xmlns:a16="http://schemas.microsoft.com/office/drawing/2014/main" id="{282FF111-3DF5-4108-8514-0D49EEBB80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7" name="Imagen 30062" descr="http://www.icbf.gov.co/images/pobtrans.gif">
          <a:extLst>
            <a:ext uri="{FF2B5EF4-FFF2-40B4-BE49-F238E27FC236}">
              <a16:creationId xmlns:a16="http://schemas.microsoft.com/office/drawing/2014/main" id="{83FBE20F-266E-47A2-B1FF-80533919D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8" name="Imagen 30457" descr="http://www.icbf.gov.co/images/pobtrans.gif">
          <a:extLst>
            <a:ext uri="{FF2B5EF4-FFF2-40B4-BE49-F238E27FC236}">
              <a16:creationId xmlns:a16="http://schemas.microsoft.com/office/drawing/2014/main" id="{3E8EBDB0-EFD9-47A3-9835-347C52416C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9" name="Imagen 30467" descr="http://www.icbf.gov.co/images/pobtrans.gif">
          <a:extLst>
            <a:ext uri="{FF2B5EF4-FFF2-40B4-BE49-F238E27FC236}">
              <a16:creationId xmlns:a16="http://schemas.microsoft.com/office/drawing/2014/main" id="{5959C90B-C0F2-4B63-B15A-FA231EE53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0" name="Imagen 30991" descr="http://www.icbf.gov.co/images/pobtrans.gif">
          <a:extLst>
            <a:ext uri="{FF2B5EF4-FFF2-40B4-BE49-F238E27FC236}">
              <a16:creationId xmlns:a16="http://schemas.microsoft.com/office/drawing/2014/main" id="{21FD791B-A1A5-47AD-AD47-8C39C90DCD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1" name="Imagen 31612" descr="http://www.icbf.gov.co/images/pobtrans.gif">
          <a:extLst>
            <a:ext uri="{FF2B5EF4-FFF2-40B4-BE49-F238E27FC236}">
              <a16:creationId xmlns:a16="http://schemas.microsoft.com/office/drawing/2014/main" id="{D6DE9C78-DC8A-441D-882F-C19C5A378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2" name="Imagen 31624" descr="http://www.icbf.gov.co/images/pobtrans.gif">
          <a:extLst>
            <a:ext uri="{FF2B5EF4-FFF2-40B4-BE49-F238E27FC236}">
              <a16:creationId xmlns:a16="http://schemas.microsoft.com/office/drawing/2014/main" id="{CF0F027F-B18E-4A80-8705-D7959EB75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3" name="Imagen 32047" descr="http://www.icbf.gov.co/images/pobtrans.gif">
          <a:extLst>
            <a:ext uri="{FF2B5EF4-FFF2-40B4-BE49-F238E27FC236}">
              <a16:creationId xmlns:a16="http://schemas.microsoft.com/office/drawing/2014/main" id="{A1CA54EF-E77A-450F-9C85-12F873B1D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4" name="Imagen 32272" descr="http://www.icbf.gov.co/images/pobtrans.gif">
          <a:extLst>
            <a:ext uri="{FF2B5EF4-FFF2-40B4-BE49-F238E27FC236}">
              <a16:creationId xmlns:a16="http://schemas.microsoft.com/office/drawing/2014/main" id="{AD3D0E0F-8C91-479E-9618-23259F12CD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5" name="Imagen 32612" descr="http://www.icbf.gov.co/images/pobtrans.gif">
          <a:extLst>
            <a:ext uri="{FF2B5EF4-FFF2-40B4-BE49-F238E27FC236}">
              <a16:creationId xmlns:a16="http://schemas.microsoft.com/office/drawing/2014/main" id="{DDE26560-749B-4035-AA8F-D90AC0AE1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6" name="Imagen 32881" descr="http://www.icbf.gov.co/images/pobtrans.gif">
          <a:extLst>
            <a:ext uri="{FF2B5EF4-FFF2-40B4-BE49-F238E27FC236}">
              <a16:creationId xmlns:a16="http://schemas.microsoft.com/office/drawing/2014/main" id="{11CA867F-5F1B-4897-B049-4C0F67A7F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7" name="Imagen 34363" descr="http://www.icbf.gov.co/images/pobtrans.gif">
          <a:extLst>
            <a:ext uri="{FF2B5EF4-FFF2-40B4-BE49-F238E27FC236}">
              <a16:creationId xmlns:a16="http://schemas.microsoft.com/office/drawing/2014/main" id="{3E3B66E3-3233-491B-BD8B-F561FCA4D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8" name="Imagen 34367" descr="http://www.icbf.gov.co/images/pobtrans.gif">
          <a:extLst>
            <a:ext uri="{FF2B5EF4-FFF2-40B4-BE49-F238E27FC236}">
              <a16:creationId xmlns:a16="http://schemas.microsoft.com/office/drawing/2014/main" id="{28D6E835-D9B3-43AF-8E89-162A373237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9" name="Imagen 34608" descr="http://www.icbf.gov.co/images/pobtrans.gif">
          <a:extLst>
            <a:ext uri="{FF2B5EF4-FFF2-40B4-BE49-F238E27FC236}">
              <a16:creationId xmlns:a16="http://schemas.microsoft.com/office/drawing/2014/main" id="{4EAA56E4-9E53-4E79-BB56-9A5B27FB7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0" name="Imagen 35048" descr="http://www.icbf.gov.co/images/pobtrans.gif">
          <a:extLst>
            <a:ext uri="{FF2B5EF4-FFF2-40B4-BE49-F238E27FC236}">
              <a16:creationId xmlns:a16="http://schemas.microsoft.com/office/drawing/2014/main" id="{51351764-486E-4741-B833-73193CC8E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1" name="Imagen 35978" descr="http://www.icbf.gov.co/images/pobtrans.gif">
          <a:extLst>
            <a:ext uri="{FF2B5EF4-FFF2-40B4-BE49-F238E27FC236}">
              <a16:creationId xmlns:a16="http://schemas.microsoft.com/office/drawing/2014/main" id="{1654B679-840D-45D8-833B-A3EE1FC85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2" name="Imagen 36001" descr="http://www.icbf.gov.co/images/pobtrans.gif">
          <a:extLst>
            <a:ext uri="{FF2B5EF4-FFF2-40B4-BE49-F238E27FC236}">
              <a16:creationId xmlns:a16="http://schemas.microsoft.com/office/drawing/2014/main" id="{90615137-15C3-457E-955C-6A14A0A37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3" name="Imagen 36006" descr="http://www.icbf.gov.co/images/pobtrans.gif">
          <a:extLst>
            <a:ext uri="{FF2B5EF4-FFF2-40B4-BE49-F238E27FC236}">
              <a16:creationId xmlns:a16="http://schemas.microsoft.com/office/drawing/2014/main" id="{488072F1-F7D1-41A0-9C99-3CC4A462F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4" name="Imagen 36010" descr="http://www.icbf.gov.co/images/pobtrans.gif">
          <a:extLst>
            <a:ext uri="{FF2B5EF4-FFF2-40B4-BE49-F238E27FC236}">
              <a16:creationId xmlns:a16="http://schemas.microsoft.com/office/drawing/2014/main" id="{F6B4B839-32B7-4774-BB0D-A211199809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5" name="Imagen 36018" descr="http://www.icbf.gov.co/images/pobtrans.gif">
          <a:extLst>
            <a:ext uri="{FF2B5EF4-FFF2-40B4-BE49-F238E27FC236}">
              <a16:creationId xmlns:a16="http://schemas.microsoft.com/office/drawing/2014/main" id="{E0FFA433-1303-4795-AD3A-9841166D8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6" name="Imagen 36027" descr="http://www.icbf.gov.co/images/pobtrans.gif">
          <a:extLst>
            <a:ext uri="{FF2B5EF4-FFF2-40B4-BE49-F238E27FC236}">
              <a16:creationId xmlns:a16="http://schemas.microsoft.com/office/drawing/2014/main" id="{7282FBC2-EDCF-4B65-BF49-105805DD2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11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69</xdr:row>
      <xdr:rowOff>0</xdr:rowOff>
    </xdr:from>
    <xdr:ext cx="9525" cy="114300"/>
    <xdr:pic>
      <xdr:nvPicPr>
        <xdr:cNvPr id="147" name="Imagen 146" descr="http://www.icbf.gov.co/images/pobtrans.gif">
          <a:extLst>
            <a:ext uri="{FF2B5EF4-FFF2-40B4-BE49-F238E27FC236}">
              <a16:creationId xmlns:a16="http://schemas.microsoft.com/office/drawing/2014/main" id="{E680C66E-06B0-4550-B37B-9E9D1D99B0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8" name="Imagen 147" descr="http://www.icbf.gov.co/images/pobtrans.gif">
          <a:extLst>
            <a:ext uri="{FF2B5EF4-FFF2-40B4-BE49-F238E27FC236}">
              <a16:creationId xmlns:a16="http://schemas.microsoft.com/office/drawing/2014/main" id="{B91C9108-B21C-4CB8-B1CC-F6AA80BC9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9" name="Imagen 148" descr="http://www.icbf.gov.co/images/pobtrans.gif">
          <a:extLst>
            <a:ext uri="{FF2B5EF4-FFF2-40B4-BE49-F238E27FC236}">
              <a16:creationId xmlns:a16="http://schemas.microsoft.com/office/drawing/2014/main" id="{02E600AF-5444-4FDB-B6BB-7A099C180A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0" name="Imagen 149" descr="http://www.icbf.gov.co/images/pobtrans.gif">
          <a:extLst>
            <a:ext uri="{FF2B5EF4-FFF2-40B4-BE49-F238E27FC236}">
              <a16:creationId xmlns:a16="http://schemas.microsoft.com/office/drawing/2014/main" id="{687C9D7E-5145-4268-8E31-47255902CA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1" name="Imagen 150" descr="http://www.icbf.gov.co/images/pobtrans.gif">
          <a:extLst>
            <a:ext uri="{FF2B5EF4-FFF2-40B4-BE49-F238E27FC236}">
              <a16:creationId xmlns:a16="http://schemas.microsoft.com/office/drawing/2014/main" id="{E982320C-C565-40D0-9391-41C3A054E2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2" name="Imagen 151" descr="http://www.icbf.gov.co/images/pobtrans.gif">
          <a:extLst>
            <a:ext uri="{FF2B5EF4-FFF2-40B4-BE49-F238E27FC236}">
              <a16:creationId xmlns:a16="http://schemas.microsoft.com/office/drawing/2014/main" id="{8129CAA4-9408-454C-B191-5CCD7E04C5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3" name="Imagen 152" descr="http://www.icbf.gov.co/images/pobtrans.gif">
          <a:extLst>
            <a:ext uri="{FF2B5EF4-FFF2-40B4-BE49-F238E27FC236}">
              <a16:creationId xmlns:a16="http://schemas.microsoft.com/office/drawing/2014/main" id="{C30086D9-8CF4-4741-9535-AE0443B691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4" name="Imagen 153" descr="http://www.icbf.gov.co/images/pobtrans.gif">
          <a:extLst>
            <a:ext uri="{FF2B5EF4-FFF2-40B4-BE49-F238E27FC236}">
              <a16:creationId xmlns:a16="http://schemas.microsoft.com/office/drawing/2014/main" id="{74D4A0EC-8BDC-4A35-9F60-141612CA8A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5" name="Imagen 154" descr="http://www.icbf.gov.co/images/pobtrans.gif">
          <a:extLst>
            <a:ext uri="{FF2B5EF4-FFF2-40B4-BE49-F238E27FC236}">
              <a16:creationId xmlns:a16="http://schemas.microsoft.com/office/drawing/2014/main" id="{0F2DDA97-7FF2-49D3-BDF9-B9D6B0766E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6" name="Imagen 155" descr="http://www.icbf.gov.co/images/pobtrans.gif">
          <a:extLst>
            <a:ext uri="{FF2B5EF4-FFF2-40B4-BE49-F238E27FC236}">
              <a16:creationId xmlns:a16="http://schemas.microsoft.com/office/drawing/2014/main" id="{5B467CA0-40D0-4DF4-B211-2513021004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7" name="Imagen 156" descr="http://www.icbf.gov.co/images/pobtrans.gif">
          <a:extLst>
            <a:ext uri="{FF2B5EF4-FFF2-40B4-BE49-F238E27FC236}">
              <a16:creationId xmlns:a16="http://schemas.microsoft.com/office/drawing/2014/main" id="{6BC23544-A5F0-4F9F-841B-CA6100FAF7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8" name="Imagen 157" descr="http://www.icbf.gov.co/images/pobtrans.gif">
          <a:extLst>
            <a:ext uri="{FF2B5EF4-FFF2-40B4-BE49-F238E27FC236}">
              <a16:creationId xmlns:a16="http://schemas.microsoft.com/office/drawing/2014/main" id="{605601A7-1738-49BF-B1BF-1E145962A4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9" name="Imagen 158" descr="http://www.icbf.gov.co/images/pobtrans.gif">
          <a:extLst>
            <a:ext uri="{FF2B5EF4-FFF2-40B4-BE49-F238E27FC236}">
              <a16:creationId xmlns:a16="http://schemas.microsoft.com/office/drawing/2014/main" id="{C3CD7665-6B2B-401D-B830-D6BD31521D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0" name="Imagen 159" descr="http://www.icbf.gov.co/images/pobtrans.gif">
          <a:extLst>
            <a:ext uri="{FF2B5EF4-FFF2-40B4-BE49-F238E27FC236}">
              <a16:creationId xmlns:a16="http://schemas.microsoft.com/office/drawing/2014/main" id="{169F4FF3-17F5-4442-9D20-73247C239E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1" name="Imagen 160" descr="http://www.icbf.gov.co/images/pobtrans.gif">
          <a:extLst>
            <a:ext uri="{FF2B5EF4-FFF2-40B4-BE49-F238E27FC236}">
              <a16:creationId xmlns:a16="http://schemas.microsoft.com/office/drawing/2014/main" id="{B310433E-5BFB-48E8-9FCB-AC135F84F1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2" name="Imagen 161" descr="http://www.icbf.gov.co/images/pobtrans.gif">
          <a:extLst>
            <a:ext uri="{FF2B5EF4-FFF2-40B4-BE49-F238E27FC236}">
              <a16:creationId xmlns:a16="http://schemas.microsoft.com/office/drawing/2014/main" id="{54A7451D-CC4E-446E-878B-A0CDB9F255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3" name="Imagen 162" descr="http://www.icbf.gov.co/images/pobtrans.gif">
          <a:extLst>
            <a:ext uri="{FF2B5EF4-FFF2-40B4-BE49-F238E27FC236}">
              <a16:creationId xmlns:a16="http://schemas.microsoft.com/office/drawing/2014/main" id="{593E5B40-B9E9-416A-B835-95C01460BB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4" name="Imagen 163" descr="http://www.icbf.gov.co/images/pobtrans.gif">
          <a:extLst>
            <a:ext uri="{FF2B5EF4-FFF2-40B4-BE49-F238E27FC236}">
              <a16:creationId xmlns:a16="http://schemas.microsoft.com/office/drawing/2014/main" id="{8E1B1816-AD63-4FDC-A7CF-953A683B94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5" name="Imagen 164" descr="http://www.icbf.gov.co/images/pobtrans.gif">
          <a:extLst>
            <a:ext uri="{FF2B5EF4-FFF2-40B4-BE49-F238E27FC236}">
              <a16:creationId xmlns:a16="http://schemas.microsoft.com/office/drawing/2014/main" id="{0882F92C-8D05-4255-AB5E-E4065ECD87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6" name="Imagen 165" descr="http://www.icbf.gov.co/images/pobtrans.gif">
          <a:extLst>
            <a:ext uri="{FF2B5EF4-FFF2-40B4-BE49-F238E27FC236}">
              <a16:creationId xmlns:a16="http://schemas.microsoft.com/office/drawing/2014/main" id="{ACA4AE20-8AEB-4A93-8BAA-F967F78CCC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7" name="Imagen 166" descr="http://www.icbf.gov.co/images/pobtrans.gif">
          <a:extLst>
            <a:ext uri="{FF2B5EF4-FFF2-40B4-BE49-F238E27FC236}">
              <a16:creationId xmlns:a16="http://schemas.microsoft.com/office/drawing/2014/main" id="{80EA58CA-9C11-4C0C-B496-A8288F8EEA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8" name="Imagen 167" descr="http://www.icbf.gov.co/images/pobtrans.gif">
          <a:extLst>
            <a:ext uri="{FF2B5EF4-FFF2-40B4-BE49-F238E27FC236}">
              <a16:creationId xmlns:a16="http://schemas.microsoft.com/office/drawing/2014/main" id="{2D8FD6E1-E182-4689-B1A6-CFF49CE63A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9" name="Imagen 168" descr="http://www.icbf.gov.co/images/pobtrans.gif">
          <a:extLst>
            <a:ext uri="{FF2B5EF4-FFF2-40B4-BE49-F238E27FC236}">
              <a16:creationId xmlns:a16="http://schemas.microsoft.com/office/drawing/2014/main" id="{F821F921-6C28-4836-B739-B3707533E2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0" name="Imagen 169" descr="http://www.icbf.gov.co/images/pobtrans.gif">
          <a:extLst>
            <a:ext uri="{FF2B5EF4-FFF2-40B4-BE49-F238E27FC236}">
              <a16:creationId xmlns:a16="http://schemas.microsoft.com/office/drawing/2014/main" id="{5E42C5B2-C023-4E52-B767-5A32973803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1" name="Imagen 170" descr="http://www.icbf.gov.co/images/pobtrans.gif">
          <a:extLst>
            <a:ext uri="{FF2B5EF4-FFF2-40B4-BE49-F238E27FC236}">
              <a16:creationId xmlns:a16="http://schemas.microsoft.com/office/drawing/2014/main" id="{8B00D414-6194-499E-ABA6-7EB8233D7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2" name="Imagen 171" descr="http://www.icbf.gov.co/images/pobtrans.gif">
          <a:extLst>
            <a:ext uri="{FF2B5EF4-FFF2-40B4-BE49-F238E27FC236}">
              <a16:creationId xmlns:a16="http://schemas.microsoft.com/office/drawing/2014/main" id="{8743E037-2AE7-4839-BD94-C55C956A9A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3" name="Imagen 172" descr="http://www.icbf.gov.co/images/pobtrans.gif">
          <a:extLst>
            <a:ext uri="{FF2B5EF4-FFF2-40B4-BE49-F238E27FC236}">
              <a16:creationId xmlns:a16="http://schemas.microsoft.com/office/drawing/2014/main" id="{112C5658-BB0B-42D3-81E1-39DA736BB0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4" name="Imagen 173" descr="http://www.icbf.gov.co/images/pobtrans.gif">
          <a:extLst>
            <a:ext uri="{FF2B5EF4-FFF2-40B4-BE49-F238E27FC236}">
              <a16:creationId xmlns:a16="http://schemas.microsoft.com/office/drawing/2014/main" id="{F832F93C-9320-4F55-BD8B-170F599FB6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5" name="Imagen 174" descr="http://www.icbf.gov.co/images/pobtrans.gif">
          <a:extLst>
            <a:ext uri="{FF2B5EF4-FFF2-40B4-BE49-F238E27FC236}">
              <a16:creationId xmlns:a16="http://schemas.microsoft.com/office/drawing/2014/main" id="{A0421F48-A4CB-4681-A37D-CC317B4057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6" name="Imagen 175" descr="http://www.icbf.gov.co/images/pobtrans.gif">
          <a:extLst>
            <a:ext uri="{FF2B5EF4-FFF2-40B4-BE49-F238E27FC236}">
              <a16:creationId xmlns:a16="http://schemas.microsoft.com/office/drawing/2014/main" id="{48729C11-1D7A-424F-8D6B-3DBB0BA53D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7" name="Imagen 176" descr="http://www.icbf.gov.co/images/pobtrans.gif">
          <a:extLst>
            <a:ext uri="{FF2B5EF4-FFF2-40B4-BE49-F238E27FC236}">
              <a16:creationId xmlns:a16="http://schemas.microsoft.com/office/drawing/2014/main" id="{E086DC79-0227-4BD2-8C81-EDFD30FAEB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8" name="Imagen 177" descr="http://www.icbf.gov.co/images/pobtrans.gif">
          <a:extLst>
            <a:ext uri="{FF2B5EF4-FFF2-40B4-BE49-F238E27FC236}">
              <a16:creationId xmlns:a16="http://schemas.microsoft.com/office/drawing/2014/main" id="{98A2610D-D414-4F6E-88CF-C76D937B53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9" name="Imagen 178" descr="http://www.icbf.gov.co/images/pobtrans.gif">
          <a:extLst>
            <a:ext uri="{FF2B5EF4-FFF2-40B4-BE49-F238E27FC236}">
              <a16:creationId xmlns:a16="http://schemas.microsoft.com/office/drawing/2014/main" id="{C9D252AF-0226-4EE3-8B40-A556096BFF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0" name="Imagen 179" descr="http://www.icbf.gov.co/images/pobtrans.gif">
          <a:extLst>
            <a:ext uri="{FF2B5EF4-FFF2-40B4-BE49-F238E27FC236}">
              <a16:creationId xmlns:a16="http://schemas.microsoft.com/office/drawing/2014/main" id="{82A00D8C-4072-4EFC-BAB4-412002B61E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1" name="Imagen 180" descr="http://www.icbf.gov.co/images/pobtrans.gif">
          <a:extLst>
            <a:ext uri="{FF2B5EF4-FFF2-40B4-BE49-F238E27FC236}">
              <a16:creationId xmlns:a16="http://schemas.microsoft.com/office/drawing/2014/main" id="{CF674F0E-35B6-4593-8912-2B004DDABC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2" name="Imagen 181" descr="http://www.icbf.gov.co/images/pobtrans.gif">
          <a:extLst>
            <a:ext uri="{FF2B5EF4-FFF2-40B4-BE49-F238E27FC236}">
              <a16:creationId xmlns:a16="http://schemas.microsoft.com/office/drawing/2014/main" id="{07745578-D98D-459A-AB83-05939BA039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3" name="Imagen 182" descr="http://www.icbf.gov.co/images/pobtrans.gif">
          <a:extLst>
            <a:ext uri="{FF2B5EF4-FFF2-40B4-BE49-F238E27FC236}">
              <a16:creationId xmlns:a16="http://schemas.microsoft.com/office/drawing/2014/main" id="{A6379B74-A93A-43D4-8DB6-9E39F8AE9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4" name="Imagen 183" descr="http://www.icbf.gov.co/images/pobtrans.gif">
          <a:extLst>
            <a:ext uri="{FF2B5EF4-FFF2-40B4-BE49-F238E27FC236}">
              <a16:creationId xmlns:a16="http://schemas.microsoft.com/office/drawing/2014/main" id="{0138F86F-4D27-4965-A14E-B7F33DFE4B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5" name="Imagen 184" descr="http://www.icbf.gov.co/images/pobtrans.gif">
          <a:extLst>
            <a:ext uri="{FF2B5EF4-FFF2-40B4-BE49-F238E27FC236}">
              <a16:creationId xmlns:a16="http://schemas.microsoft.com/office/drawing/2014/main" id="{67E42AAB-C4CD-49A0-86B6-7795B90EE4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6" name="Imagen 185" descr="http://www.icbf.gov.co/images/pobtrans.gif">
          <a:extLst>
            <a:ext uri="{FF2B5EF4-FFF2-40B4-BE49-F238E27FC236}">
              <a16:creationId xmlns:a16="http://schemas.microsoft.com/office/drawing/2014/main" id="{AF81214D-9FBC-4B1A-8C69-28A8B6707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7" name="Imagen 186" descr="http://www.icbf.gov.co/images/pobtrans.gif">
          <a:extLst>
            <a:ext uri="{FF2B5EF4-FFF2-40B4-BE49-F238E27FC236}">
              <a16:creationId xmlns:a16="http://schemas.microsoft.com/office/drawing/2014/main" id="{FB26AB99-F01C-4C2B-AF1F-D986BF7B7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8" name="Imagen 187" descr="http://www.icbf.gov.co/images/pobtrans.gif">
          <a:extLst>
            <a:ext uri="{FF2B5EF4-FFF2-40B4-BE49-F238E27FC236}">
              <a16:creationId xmlns:a16="http://schemas.microsoft.com/office/drawing/2014/main" id="{FB7FC2CD-D055-4F9C-9E04-EC1C15F623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9" name="Imagen 188" descr="http://www.icbf.gov.co/images/pobtrans.gif">
          <a:extLst>
            <a:ext uri="{FF2B5EF4-FFF2-40B4-BE49-F238E27FC236}">
              <a16:creationId xmlns:a16="http://schemas.microsoft.com/office/drawing/2014/main" id="{C640E0B3-F944-4A66-AB71-8794CEE59D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0" name="Imagen 189" descr="http://www.icbf.gov.co/images/pobtrans.gif">
          <a:extLst>
            <a:ext uri="{FF2B5EF4-FFF2-40B4-BE49-F238E27FC236}">
              <a16:creationId xmlns:a16="http://schemas.microsoft.com/office/drawing/2014/main" id="{771D64CD-E232-4DEA-864D-5108A825F9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1" name="Imagen 190" descr="http://www.icbf.gov.co/images/pobtrans.gif">
          <a:extLst>
            <a:ext uri="{FF2B5EF4-FFF2-40B4-BE49-F238E27FC236}">
              <a16:creationId xmlns:a16="http://schemas.microsoft.com/office/drawing/2014/main" id="{DC834370-7BD4-45C8-AA76-099D5AC8FA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2" name="Imagen 191" descr="http://www.icbf.gov.co/images/pobtrans.gif">
          <a:extLst>
            <a:ext uri="{FF2B5EF4-FFF2-40B4-BE49-F238E27FC236}">
              <a16:creationId xmlns:a16="http://schemas.microsoft.com/office/drawing/2014/main" id="{BE469619-44DB-430C-8019-F2482383D4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3" name="Imagen 192" descr="http://www.icbf.gov.co/images/pobtrans.gif">
          <a:extLst>
            <a:ext uri="{FF2B5EF4-FFF2-40B4-BE49-F238E27FC236}">
              <a16:creationId xmlns:a16="http://schemas.microsoft.com/office/drawing/2014/main" id="{A5ED92E2-3EF1-4951-83E2-D065FF2347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4" name="Imagen 193" descr="http://www.icbf.gov.co/images/pobtrans.gif">
          <a:extLst>
            <a:ext uri="{FF2B5EF4-FFF2-40B4-BE49-F238E27FC236}">
              <a16:creationId xmlns:a16="http://schemas.microsoft.com/office/drawing/2014/main" id="{0556EE21-17D2-4CE9-805C-E31445D9C6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5" name="Imagen 194" descr="http://www.icbf.gov.co/images/pobtrans.gif">
          <a:extLst>
            <a:ext uri="{FF2B5EF4-FFF2-40B4-BE49-F238E27FC236}">
              <a16:creationId xmlns:a16="http://schemas.microsoft.com/office/drawing/2014/main" id="{D6439E89-8C05-4635-AD8C-62AC65DEA0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6" name="Imagen 195" descr="http://www.icbf.gov.co/images/pobtrans.gif">
          <a:extLst>
            <a:ext uri="{FF2B5EF4-FFF2-40B4-BE49-F238E27FC236}">
              <a16:creationId xmlns:a16="http://schemas.microsoft.com/office/drawing/2014/main" id="{B89F5FC1-F0B7-4D37-8746-14F867904E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7" name="Imagen 196" descr="http://www.icbf.gov.co/images/pobtrans.gif">
          <a:extLst>
            <a:ext uri="{FF2B5EF4-FFF2-40B4-BE49-F238E27FC236}">
              <a16:creationId xmlns:a16="http://schemas.microsoft.com/office/drawing/2014/main" id="{150C2651-A6F9-490A-B8EB-075F1771FF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8" name="Imagen 197" descr="http://www.icbf.gov.co/images/pobtrans.gif">
          <a:extLst>
            <a:ext uri="{FF2B5EF4-FFF2-40B4-BE49-F238E27FC236}">
              <a16:creationId xmlns:a16="http://schemas.microsoft.com/office/drawing/2014/main" id="{176E09C4-3CBC-4714-93ED-EE5E189F0C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9" name="Imagen 198" descr="http://www.icbf.gov.co/images/pobtrans.gif">
          <a:extLst>
            <a:ext uri="{FF2B5EF4-FFF2-40B4-BE49-F238E27FC236}">
              <a16:creationId xmlns:a16="http://schemas.microsoft.com/office/drawing/2014/main" id="{43C8DB60-C333-42CA-99D8-52D13B73DC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0" name="Imagen 199" descr="http://www.icbf.gov.co/images/pobtrans.gif">
          <a:extLst>
            <a:ext uri="{FF2B5EF4-FFF2-40B4-BE49-F238E27FC236}">
              <a16:creationId xmlns:a16="http://schemas.microsoft.com/office/drawing/2014/main" id="{1E9AA6E6-5E9B-44C8-BC3E-BCE82D2334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1" name="Imagen 200" descr="http://www.icbf.gov.co/images/pobtrans.gif">
          <a:extLst>
            <a:ext uri="{FF2B5EF4-FFF2-40B4-BE49-F238E27FC236}">
              <a16:creationId xmlns:a16="http://schemas.microsoft.com/office/drawing/2014/main" id="{1BE7106C-6497-488C-A5D0-B7F368606E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2" name="Imagen 201" descr="http://www.icbf.gov.co/images/pobtrans.gif">
          <a:extLst>
            <a:ext uri="{FF2B5EF4-FFF2-40B4-BE49-F238E27FC236}">
              <a16:creationId xmlns:a16="http://schemas.microsoft.com/office/drawing/2014/main" id="{F5FB6F48-F762-40F4-92D8-BFFA2B2C67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3" name="Imagen 202" descr="http://www.icbf.gov.co/images/pobtrans.gif">
          <a:extLst>
            <a:ext uri="{FF2B5EF4-FFF2-40B4-BE49-F238E27FC236}">
              <a16:creationId xmlns:a16="http://schemas.microsoft.com/office/drawing/2014/main" id="{CFBDFC94-3C1B-46CB-8336-0F19C6DE0C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4" name="Imagen 203" descr="http://www.icbf.gov.co/images/pobtrans.gif">
          <a:extLst>
            <a:ext uri="{FF2B5EF4-FFF2-40B4-BE49-F238E27FC236}">
              <a16:creationId xmlns:a16="http://schemas.microsoft.com/office/drawing/2014/main" id="{473EA22D-8481-46E7-9B4C-9F446C4B0C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5" name="Imagen 204" descr="http://www.icbf.gov.co/images/pobtrans.gif">
          <a:extLst>
            <a:ext uri="{FF2B5EF4-FFF2-40B4-BE49-F238E27FC236}">
              <a16:creationId xmlns:a16="http://schemas.microsoft.com/office/drawing/2014/main" id="{BC08CC13-D831-42B5-80A5-1A93CDAB28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6" name="Imagen 205" descr="http://www.icbf.gov.co/images/pobtrans.gif">
          <a:extLst>
            <a:ext uri="{FF2B5EF4-FFF2-40B4-BE49-F238E27FC236}">
              <a16:creationId xmlns:a16="http://schemas.microsoft.com/office/drawing/2014/main" id="{CA77E376-E341-4D58-B9D0-F2168D712E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7" name="Imagen 206" descr="http://www.icbf.gov.co/images/pobtrans.gif">
          <a:extLst>
            <a:ext uri="{FF2B5EF4-FFF2-40B4-BE49-F238E27FC236}">
              <a16:creationId xmlns:a16="http://schemas.microsoft.com/office/drawing/2014/main" id="{64323A30-D365-4113-91F2-578E78BAAB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8" name="Imagen 207" descr="http://www.icbf.gov.co/images/pobtrans.gif">
          <a:extLst>
            <a:ext uri="{FF2B5EF4-FFF2-40B4-BE49-F238E27FC236}">
              <a16:creationId xmlns:a16="http://schemas.microsoft.com/office/drawing/2014/main" id="{DECC21B6-01B1-4170-AC9F-ADDB1FBBE8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9" name="Imagen 208" descr="http://www.icbf.gov.co/images/pobtrans.gif">
          <a:extLst>
            <a:ext uri="{FF2B5EF4-FFF2-40B4-BE49-F238E27FC236}">
              <a16:creationId xmlns:a16="http://schemas.microsoft.com/office/drawing/2014/main" id="{BB3F198C-37CC-4464-BA4B-4797512632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0" name="Imagen 209" descr="http://www.icbf.gov.co/images/pobtrans.gif">
          <a:extLst>
            <a:ext uri="{FF2B5EF4-FFF2-40B4-BE49-F238E27FC236}">
              <a16:creationId xmlns:a16="http://schemas.microsoft.com/office/drawing/2014/main" id="{16598078-70B5-4052-A67B-CF00A2B819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1" name="Imagen 210" descr="http://www.icbf.gov.co/images/pobtrans.gif">
          <a:extLst>
            <a:ext uri="{FF2B5EF4-FFF2-40B4-BE49-F238E27FC236}">
              <a16:creationId xmlns:a16="http://schemas.microsoft.com/office/drawing/2014/main" id="{B81F87B1-020A-4794-9420-EE63E4C460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2" name="Imagen 211" descr="http://www.icbf.gov.co/images/pobtrans.gif">
          <a:extLst>
            <a:ext uri="{FF2B5EF4-FFF2-40B4-BE49-F238E27FC236}">
              <a16:creationId xmlns:a16="http://schemas.microsoft.com/office/drawing/2014/main" id="{8673C601-F163-4052-8832-688893F59E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3" name="Imagen 212" descr="http://www.icbf.gov.co/images/pobtrans.gif">
          <a:extLst>
            <a:ext uri="{FF2B5EF4-FFF2-40B4-BE49-F238E27FC236}">
              <a16:creationId xmlns:a16="http://schemas.microsoft.com/office/drawing/2014/main" id="{447F0BF3-5042-422C-ABA1-7DD7AE265C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4" name="Imagen 213" descr="http://www.icbf.gov.co/images/pobtrans.gif">
          <a:extLst>
            <a:ext uri="{FF2B5EF4-FFF2-40B4-BE49-F238E27FC236}">
              <a16:creationId xmlns:a16="http://schemas.microsoft.com/office/drawing/2014/main" id="{681BE111-75CD-452D-A936-3DC3C678F3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5" name="Imagen 214" descr="http://www.icbf.gov.co/images/pobtrans.gif">
          <a:extLst>
            <a:ext uri="{FF2B5EF4-FFF2-40B4-BE49-F238E27FC236}">
              <a16:creationId xmlns:a16="http://schemas.microsoft.com/office/drawing/2014/main" id="{C1DB49FC-F567-4111-A203-B5E3E641D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6" name="Imagen 215" descr="http://www.icbf.gov.co/images/pobtrans.gif">
          <a:extLst>
            <a:ext uri="{FF2B5EF4-FFF2-40B4-BE49-F238E27FC236}">
              <a16:creationId xmlns:a16="http://schemas.microsoft.com/office/drawing/2014/main" id="{D9D3B712-E784-4CAE-8496-AE27359D7F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7" name="Imagen 216" descr="http://www.icbf.gov.co/images/pobtrans.gif">
          <a:extLst>
            <a:ext uri="{FF2B5EF4-FFF2-40B4-BE49-F238E27FC236}">
              <a16:creationId xmlns:a16="http://schemas.microsoft.com/office/drawing/2014/main" id="{A074A2B7-D91C-4A06-84D6-2DE83D8E8C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8" name="Imagen 217" descr="http://www.icbf.gov.co/images/pobtrans.gif">
          <a:extLst>
            <a:ext uri="{FF2B5EF4-FFF2-40B4-BE49-F238E27FC236}">
              <a16:creationId xmlns:a16="http://schemas.microsoft.com/office/drawing/2014/main" id="{9894C7A1-5374-4BA6-A00E-A5D9F8E97B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9" name="Imagen 218" descr="http://www.icbf.gov.co/images/pobtrans.gif">
          <a:extLst>
            <a:ext uri="{FF2B5EF4-FFF2-40B4-BE49-F238E27FC236}">
              <a16:creationId xmlns:a16="http://schemas.microsoft.com/office/drawing/2014/main" id="{B6BB5119-7C19-4690-8E43-F7184F1146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0" name="Imagen 219" descr="http://www.icbf.gov.co/images/pobtrans.gif">
          <a:extLst>
            <a:ext uri="{FF2B5EF4-FFF2-40B4-BE49-F238E27FC236}">
              <a16:creationId xmlns:a16="http://schemas.microsoft.com/office/drawing/2014/main" id="{3EAF18E4-A68B-4710-9597-BB8A41CCE6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1" name="Imagen 220" descr="http://www.icbf.gov.co/images/pobtrans.gif">
          <a:extLst>
            <a:ext uri="{FF2B5EF4-FFF2-40B4-BE49-F238E27FC236}">
              <a16:creationId xmlns:a16="http://schemas.microsoft.com/office/drawing/2014/main" id="{B294D966-9875-4880-B9E4-FB8CED650C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2" name="Imagen 221" descr="http://www.icbf.gov.co/images/pobtrans.gif">
          <a:extLst>
            <a:ext uri="{FF2B5EF4-FFF2-40B4-BE49-F238E27FC236}">
              <a16:creationId xmlns:a16="http://schemas.microsoft.com/office/drawing/2014/main" id="{86A0D7E6-30F1-49CB-BB46-DD001F4EDF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3" name="Imagen 222" descr="http://www.icbf.gov.co/images/pobtrans.gif">
          <a:extLst>
            <a:ext uri="{FF2B5EF4-FFF2-40B4-BE49-F238E27FC236}">
              <a16:creationId xmlns:a16="http://schemas.microsoft.com/office/drawing/2014/main" id="{A3CE59FF-D00D-45B8-B23F-C08B907750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4" name="Imagen 223" descr="http://www.icbf.gov.co/images/pobtrans.gif">
          <a:extLst>
            <a:ext uri="{FF2B5EF4-FFF2-40B4-BE49-F238E27FC236}">
              <a16:creationId xmlns:a16="http://schemas.microsoft.com/office/drawing/2014/main" id="{3354543C-271D-45DD-BCD5-A1FC240CA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5" name="Imagen 224" descr="http://www.icbf.gov.co/images/pobtrans.gif">
          <a:extLst>
            <a:ext uri="{FF2B5EF4-FFF2-40B4-BE49-F238E27FC236}">
              <a16:creationId xmlns:a16="http://schemas.microsoft.com/office/drawing/2014/main" id="{A18E03E6-6A46-4BB5-BFE7-24DB21FB8B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6" name="Imagen 225" descr="http://www.icbf.gov.co/images/pobtrans.gif">
          <a:extLst>
            <a:ext uri="{FF2B5EF4-FFF2-40B4-BE49-F238E27FC236}">
              <a16:creationId xmlns:a16="http://schemas.microsoft.com/office/drawing/2014/main" id="{EF5FFAEA-C0BC-4C5B-9D27-81FC9288D8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7" name="Imagen 226" descr="http://www.icbf.gov.co/images/pobtrans.gif">
          <a:extLst>
            <a:ext uri="{FF2B5EF4-FFF2-40B4-BE49-F238E27FC236}">
              <a16:creationId xmlns:a16="http://schemas.microsoft.com/office/drawing/2014/main" id="{5E5B3ED8-1024-493E-AA42-8131BF770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8" name="Imagen 227" descr="http://www.icbf.gov.co/images/pobtrans.gif">
          <a:extLst>
            <a:ext uri="{FF2B5EF4-FFF2-40B4-BE49-F238E27FC236}">
              <a16:creationId xmlns:a16="http://schemas.microsoft.com/office/drawing/2014/main" id="{D48FF6EB-064C-4664-B774-9236368F7D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9" name="Imagen 228" descr="http://www.icbf.gov.co/images/pobtrans.gif">
          <a:extLst>
            <a:ext uri="{FF2B5EF4-FFF2-40B4-BE49-F238E27FC236}">
              <a16:creationId xmlns:a16="http://schemas.microsoft.com/office/drawing/2014/main" id="{F0D5CD62-7B3D-4862-B75E-AC0A1B8DF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0" name="Imagen 229" descr="http://www.icbf.gov.co/images/pobtrans.gif">
          <a:extLst>
            <a:ext uri="{FF2B5EF4-FFF2-40B4-BE49-F238E27FC236}">
              <a16:creationId xmlns:a16="http://schemas.microsoft.com/office/drawing/2014/main" id="{66993713-F054-49AD-B1D6-F01BBF5B3B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1" name="Imagen 230" descr="http://www.icbf.gov.co/images/pobtrans.gif">
          <a:extLst>
            <a:ext uri="{FF2B5EF4-FFF2-40B4-BE49-F238E27FC236}">
              <a16:creationId xmlns:a16="http://schemas.microsoft.com/office/drawing/2014/main" id="{4087EA20-499C-4466-B55C-B4990A505B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2" name="Imagen 231" descr="http://www.icbf.gov.co/images/pobtrans.gif">
          <a:extLst>
            <a:ext uri="{FF2B5EF4-FFF2-40B4-BE49-F238E27FC236}">
              <a16:creationId xmlns:a16="http://schemas.microsoft.com/office/drawing/2014/main" id="{716CDB7D-A38A-40F7-9A22-9288CD7819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3" name="Imagen 232" descr="http://www.icbf.gov.co/images/pobtrans.gif">
          <a:extLst>
            <a:ext uri="{FF2B5EF4-FFF2-40B4-BE49-F238E27FC236}">
              <a16:creationId xmlns:a16="http://schemas.microsoft.com/office/drawing/2014/main" id="{5744E88B-E180-4E63-A05A-73BC2ECB44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4" name="Imagen 233" descr="http://www.icbf.gov.co/images/pobtrans.gif">
          <a:extLst>
            <a:ext uri="{FF2B5EF4-FFF2-40B4-BE49-F238E27FC236}">
              <a16:creationId xmlns:a16="http://schemas.microsoft.com/office/drawing/2014/main" id="{079F8529-9BCD-4D20-9A6B-ACDA114026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5" name="Imagen 234" descr="http://www.icbf.gov.co/images/pobtrans.gif">
          <a:extLst>
            <a:ext uri="{FF2B5EF4-FFF2-40B4-BE49-F238E27FC236}">
              <a16:creationId xmlns:a16="http://schemas.microsoft.com/office/drawing/2014/main" id="{B8FC907A-E67E-4283-8A04-CD84F39096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6" name="Imagen 235" descr="http://www.icbf.gov.co/images/pobtrans.gif">
          <a:extLst>
            <a:ext uri="{FF2B5EF4-FFF2-40B4-BE49-F238E27FC236}">
              <a16:creationId xmlns:a16="http://schemas.microsoft.com/office/drawing/2014/main" id="{86F64F13-1487-4618-83AC-68FC689D73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7" name="Imagen 236" descr="http://www.icbf.gov.co/images/pobtrans.gif">
          <a:extLst>
            <a:ext uri="{FF2B5EF4-FFF2-40B4-BE49-F238E27FC236}">
              <a16:creationId xmlns:a16="http://schemas.microsoft.com/office/drawing/2014/main" id="{9D346CFF-9411-4BCB-8B01-0BEACE07B1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8" name="Imagen 237" descr="http://www.icbf.gov.co/images/pobtrans.gif">
          <a:extLst>
            <a:ext uri="{FF2B5EF4-FFF2-40B4-BE49-F238E27FC236}">
              <a16:creationId xmlns:a16="http://schemas.microsoft.com/office/drawing/2014/main" id="{C45DE706-A3DB-4F29-B728-CF82BD58A1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9" name="Imagen 238" descr="http://www.icbf.gov.co/images/pobtrans.gif">
          <a:extLst>
            <a:ext uri="{FF2B5EF4-FFF2-40B4-BE49-F238E27FC236}">
              <a16:creationId xmlns:a16="http://schemas.microsoft.com/office/drawing/2014/main" id="{C0724708-9C90-4EE0-BB36-51607077DB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0" name="Imagen 239" descr="http://www.icbf.gov.co/images/pobtrans.gif">
          <a:extLst>
            <a:ext uri="{FF2B5EF4-FFF2-40B4-BE49-F238E27FC236}">
              <a16:creationId xmlns:a16="http://schemas.microsoft.com/office/drawing/2014/main" id="{B568BC6D-A2DE-42E6-977A-4999969BC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1" name="Imagen 240" descr="http://www.icbf.gov.co/images/pobtrans.gif">
          <a:extLst>
            <a:ext uri="{FF2B5EF4-FFF2-40B4-BE49-F238E27FC236}">
              <a16:creationId xmlns:a16="http://schemas.microsoft.com/office/drawing/2014/main" id="{6AC8C116-C3FB-4B7E-A53A-7248FDBCD7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2" name="Imagen 241" descr="http://www.icbf.gov.co/images/pobtrans.gif">
          <a:extLst>
            <a:ext uri="{FF2B5EF4-FFF2-40B4-BE49-F238E27FC236}">
              <a16:creationId xmlns:a16="http://schemas.microsoft.com/office/drawing/2014/main" id="{33AC5929-C43D-470E-B359-F235E69767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3" name="Imagen 242" descr="http://www.icbf.gov.co/images/pobtrans.gif">
          <a:extLst>
            <a:ext uri="{FF2B5EF4-FFF2-40B4-BE49-F238E27FC236}">
              <a16:creationId xmlns:a16="http://schemas.microsoft.com/office/drawing/2014/main" id="{083854DB-15EA-4921-B9D3-26FB5306F2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4" name="Imagen 243" descr="http://www.icbf.gov.co/images/pobtrans.gif">
          <a:extLst>
            <a:ext uri="{FF2B5EF4-FFF2-40B4-BE49-F238E27FC236}">
              <a16:creationId xmlns:a16="http://schemas.microsoft.com/office/drawing/2014/main" id="{2AC066F5-96CF-4BEE-9AFF-7C13345C7A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5" name="Imagen 244" descr="http://www.icbf.gov.co/images/pobtrans.gif">
          <a:extLst>
            <a:ext uri="{FF2B5EF4-FFF2-40B4-BE49-F238E27FC236}">
              <a16:creationId xmlns:a16="http://schemas.microsoft.com/office/drawing/2014/main" id="{809D9031-F3CE-45BE-8638-36691ADB36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6" name="Imagen 245" descr="http://www.icbf.gov.co/images/pobtrans.gif">
          <a:extLst>
            <a:ext uri="{FF2B5EF4-FFF2-40B4-BE49-F238E27FC236}">
              <a16:creationId xmlns:a16="http://schemas.microsoft.com/office/drawing/2014/main" id="{2BDB66F7-2A0E-45A8-BD58-D35F036EDF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7" name="Imagen 246" descr="http://www.icbf.gov.co/images/pobtrans.gif">
          <a:extLst>
            <a:ext uri="{FF2B5EF4-FFF2-40B4-BE49-F238E27FC236}">
              <a16:creationId xmlns:a16="http://schemas.microsoft.com/office/drawing/2014/main" id="{F8B66242-B9E2-402D-A9B0-9EBF9E1F1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8" name="Imagen 247" descr="http://www.icbf.gov.co/images/pobtrans.gif">
          <a:extLst>
            <a:ext uri="{FF2B5EF4-FFF2-40B4-BE49-F238E27FC236}">
              <a16:creationId xmlns:a16="http://schemas.microsoft.com/office/drawing/2014/main" id="{372CBA1F-50BB-4C3E-9CA8-B307BD9B0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9" name="Imagen 248" descr="http://www.icbf.gov.co/images/pobtrans.gif">
          <a:extLst>
            <a:ext uri="{FF2B5EF4-FFF2-40B4-BE49-F238E27FC236}">
              <a16:creationId xmlns:a16="http://schemas.microsoft.com/office/drawing/2014/main" id="{5B4DD98B-AB5D-40BA-B735-271E0B788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0" name="Imagen 249" descr="http://www.icbf.gov.co/images/pobtrans.gif">
          <a:extLst>
            <a:ext uri="{FF2B5EF4-FFF2-40B4-BE49-F238E27FC236}">
              <a16:creationId xmlns:a16="http://schemas.microsoft.com/office/drawing/2014/main" id="{C7EF6E82-111C-4D9F-AD85-CEE278A4ED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1" name="Imagen 250" descr="http://www.icbf.gov.co/images/pobtrans.gif">
          <a:extLst>
            <a:ext uri="{FF2B5EF4-FFF2-40B4-BE49-F238E27FC236}">
              <a16:creationId xmlns:a16="http://schemas.microsoft.com/office/drawing/2014/main" id="{099A41B6-1321-4688-B527-6CA7CA610E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2" name="Imagen 251" descr="http://www.icbf.gov.co/images/pobtrans.gif">
          <a:extLst>
            <a:ext uri="{FF2B5EF4-FFF2-40B4-BE49-F238E27FC236}">
              <a16:creationId xmlns:a16="http://schemas.microsoft.com/office/drawing/2014/main" id="{099AFBAF-21AE-4BA3-B7D4-001B72067E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3" name="Imagen 252" descr="http://www.icbf.gov.co/images/pobtrans.gif">
          <a:extLst>
            <a:ext uri="{FF2B5EF4-FFF2-40B4-BE49-F238E27FC236}">
              <a16:creationId xmlns:a16="http://schemas.microsoft.com/office/drawing/2014/main" id="{81FF4B96-F40F-4B62-8F2A-F44FDF7764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4" name="Imagen 253" descr="http://www.icbf.gov.co/images/pobtrans.gif">
          <a:extLst>
            <a:ext uri="{FF2B5EF4-FFF2-40B4-BE49-F238E27FC236}">
              <a16:creationId xmlns:a16="http://schemas.microsoft.com/office/drawing/2014/main" id="{5D315AB1-EA86-4B11-BA78-396DCC1949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5" name="Imagen 254" descr="http://www.icbf.gov.co/images/pobtrans.gif">
          <a:extLst>
            <a:ext uri="{FF2B5EF4-FFF2-40B4-BE49-F238E27FC236}">
              <a16:creationId xmlns:a16="http://schemas.microsoft.com/office/drawing/2014/main" id="{A8C0850B-CAA2-4304-BA92-F9801C2DE1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6" name="Imagen 255" descr="http://www.icbf.gov.co/images/pobtrans.gif">
          <a:extLst>
            <a:ext uri="{FF2B5EF4-FFF2-40B4-BE49-F238E27FC236}">
              <a16:creationId xmlns:a16="http://schemas.microsoft.com/office/drawing/2014/main" id="{6184BEAB-7987-4787-81E3-04CECDE582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7" name="Imagen 256" descr="http://www.icbf.gov.co/images/pobtrans.gif">
          <a:extLst>
            <a:ext uri="{FF2B5EF4-FFF2-40B4-BE49-F238E27FC236}">
              <a16:creationId xmlns:a16="http://schemas.microsoft.com/office/drawing/2014/main" id="{9338CE9C-46CA-40A3-8B6D-E688F2203A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8" name="Imagen 257" descr="http://www.icbf.gov.co/images/pobtrans.gif">
          <a:extLst>
            <a:ext uri="{FF2B5EF4-FFF2-40B4-BE49-F238E27FC236}">
              <a16:creationId xmlns:a16="http://schemas.microsoft.com/office/drawing/2014/main" id="{EA8D252E-5B19-439E-8E6F-4528D1930F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9" name="Imagen 258" descr="http://www.icbf.gov.co/images/pobtrans.gif">
          <a:extLst>
            <a:ext uri="{FF2B5EF4-FFF2-40B4-BE49-F238E27FC236}">
              <a16:creationId xmlns:a16="http://schemas.microsoft.com/office/drawing/2014/main" id="{FBDE0EB7-5322-4802-AC1E-6451D77BDF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0" name="Imagen 259" descr="http://www.icbf.gov.co/images/pobtrans.gif">
          <a:extLst>
            <a:ext uri="{FF2B5EF4-FFF2-40B4-BE49-F238E27FC236}">
              <a16:creationId xmlns:a16="http://schemas.microsoft.com/office/drawing/2014/main" id="{C4C24D2B-CFF1-4D31-89DF-6EA9AF7888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1" name="Imagen 260" descr="http://www.icbf.gov.co/images/pobtrans.gif">
          <a:extLst>
            <a:ext uri="{FF2B5EF4-FFF2-40B4-BE49-F238E27FC236}">
              <a16:creationId xmlns:a16="http://schemas.microsoft.com/office/drawing/2014/main" id="{4B8E6830-35BF-42DF-8EBD-C08C9F8558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2" name="Imagen 261" descr="http://www.icbf.gov.co/images/pobtrans.gif">
          <a:extLst>
            <a:ext uri="{FF2B5EF4-FFF2-40B4-BE49-F238E27FC236}">
              <a16:creationId xmlns:a16="http://schemas.microsoft.com/office/drawing/2014/main" id="{0B727EB0-7A6C-4867-BEEB-6543D19CA9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3" name="Imagen 262" descr="http://www.icbf.gov.co/images/pobtrans.gif">
          <a:extLst>
            <a:ext uri="{FF2B5EF4-FFF2-40B4-BE49-F238E27FC236}">
              <a16:creationId xmlns:a16="http://schemas.microsoft.com/office/drawing/2014/main" id="{7D1B8E2B-21B4-4170-83F2-BBF1866C4A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4" name="Imagen 263" descr="http://www.icbf.gov.co/images/pobtrans.gif">
          <a:extLst>
            <a:ext uri="{FF2B5EF4-FFF2-40B4-BE49-F238E27FC236}">
              <a16:creationId xmlns:a16="http://schemas.microsoft.com/office/drawing/2014/main" id="{2A388EE9-375A-486E-817A-D052973B78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5" name="Imagen 264" descr="http://www.icbf.gov.co/images/pobtrans.gif">
          <a:extLst>
            <a:ext uri="{FF2B5EF4-FFF2-40B4-BE49-F238E27FC236}">
              <a16:creationId xmlns:a16="http://schemas.microsoft.com/office/drawing/2014/main" id="{192F7122-9CC2-4B83-9F7D-D6ED8986D4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6" name="Imagen 265" descr="http://www.icbf.gov.co/images/pobtrans.gif">
          <a:extLst>
            <a:ext uri="{FF2B5EF4-FFF2-40B4-BE49-F238E27FC236}">
              <a16:creationId xmlns:a16="http://schemas.microsoft.com/office/drawing/2014/main" id="{72F469AC-18F9-431F-B6F7-D28B565D79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7" name="Imagen 266" descr="http://www.icbf.gov.co/images/pobtrans.gif">
          <a:extLst>
            <a:ext uri="{FF2B5EF4-FFF2-40B4-BE49-F238E27FC236}">
              <a16:creationId xmlns:a16="http://schemas.microsoft.com/office/drawing/2014/main" id="{078DC99B-484D-40C7-9C7B-AAF077EC4D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8" name="Imagen 267" descr="http://www.icbf.gov.co/images/pobtrans.gif">
          <a:extLst>
            <a:ext uri="{FF2B5EF4-FFF2-40B4-BE49-F238E27FC236}">
              <a16:creationId xmlns:a16="http://schemas.microsoft.com/office/drawing/2014/main" id="{CB1F224E-6422-4B7F-BF30-4B2215B8A9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9" name="Imagen 268" descr="http://www.icbf.gov.co/images/pobtrans.gif">
          <a:extLst>
            <a:ext uri="{FF2B5EF4-FFF2-40B4-BE49-F238E27FC236}">
              <a16:creationId xmlns:a16="http://schemas.microsoft.com/office/drawing/2014/main" id="{0CEC8612-ACB5-4E11-8920-4B7F817D61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0" name="Imagen 269" descr="http://www.icbf.gov.co/images/pobtrans.gif">
          <a:extLst>
            <a:ext uri="{FF2B5EF4-FFF2-40B4-BE49-F238E27FC236}">
              <a16:creationId xmlns:a16="http://schemas.microsoft.com/office/drawing/2014/main" id="{992D7CBE-3C51-467F-ACF4-EB6F22DE7A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1" name="Imagen 270" descr="http://www.icbf.gov.co/images/pobtrans.gif">
          <a:extLst>
            <a:ext uri="{FF2B5EF4-FFF2-40B4-BE49-F238E27FC236}">
              <a16:creationId xmlns:a16="http://schemas.microsoft.com/office/drawing/2014/main" id="{12293F1C-928F-4539-B586-B788321C20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2" name="Imagen 271" descr="http://www.icbf.gov.co/images/pobtrans.gif">
          <a:extLst>
            <a:ext uri="{FF2B5EF4-FFF2-40B4-BE49-F238E27FC236}">
              <a16:creationId xmlns:a16="http://schemas.microsoft.com/office/drawing/2014/main" id="{497C9B10-FAC0-4D9C-A0A6-1AC65FAAA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3" name="Imagen 272" descr="http://www.icbf.gov.co/images/pobtrans.gif">
          <a:extLst>
            <a:ext uri="{FF2B5EF4-FFF2-40B4-BE49-F238E27FC236}">
              <a16:creationId xmlns:a16="http://schemas.microsoft.com/office/drawing/2014/main" id="{641D04F9-1662-4F11-8394-FD897987E0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4" name="Imagen 273" descr="http://www.icbf.gov.co/images/pobtrans.gif">
          <a:extLst>
            <a:ext uri="{FF2B5EF4-FFF2-40B4-BE49-F238E27FC236}">
              <a16:creationId xmlns:a16="http://schemas.microsoft.com/office/drawing/2014/main" id="{687BD080-E731-4828-B844-EB19CE4F0D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5" name="Imagen 274" descr="http://www.icbf.gov.co/images/pobtrans.gif">
          <a:extLst>
            <a:ext uri="{FF2B5EF4-FFF2-40B4-BE49-F238E27FC236}">
              <a16:creationId xmlns:a16="http://schemas.microsoft.com/office/drawing/2014/main" id="{9EC7EC2A-6678-432E-BAAF-C214207C2B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6" name="Imagen 275" descr="http://www.icbf.gov.co/images/pobtrans.gif">
          <a:extLst>
            <a:ext uri="{FF2B5EF4-FFF2-40B4-BE49-F238E27FC236}">
              <a16:creationId xmlns:a16="http://schemas.microsoft.com/office/drawing/2014/main" id="{1437FCB3-1C70-4995-9F2C-153C0622B1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7" name="Imagen 276" descr="http://www.icbf.gov.co/images/pobtrans.gif">
          <a:extLst>
            <a:ext uri="{FF2B5EF4-FFF2-40B4-BE49-F238E27FC236}">
              <a16:creationId xmlns:a16="http://schemas.microsoft.com/office/drawing/2014/main" id="{90268760-CFBF-4940-9D9A-F20FF2CD53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8" name="Imagen 277" descr="http://www.icbf.gov.co/images/pobtrans.gif">
          <a:extLst>
            <a:ext uri="{FF2B5EF4-FFF2-40B4-BE49-F238E27FC236}">
              <a16:creationId xmlns:a16="http://schemas.microsoft.com/office/drawing/2014/main" id="{B59CD285-A509-4CC6-B3E0-7EEB5325F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9" name="Imagen 278" descr="http://www.icbf.gov.co/images/pobtrans.gif">
          <a:extLst>
            <a:ext uri="{FF2B5EF4-FFF2-40B4-BE49-F238E27FC236}">
              <a16:creationId xmlns:a16="http://schemas.microsoft.com/office/drawing/2014/main" id="{BFE8A339-ECA4-4AF8-A735-561B1E28E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0" name="Imagen 279" descr="http://www.icbf.gov.co/images/pobtrans.gif">
          <a:extLst>
            <a:ext uri="{FF2B5EF4-FFF2-40B4-BE49-F238E27FC236}">
              <a16:creationId xmlns:a16="http://schemas.microsoft.com/office/drawing/2014/main" id="{C3EC22E1-0369-40D6-8B69-F4EE444721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1" name="Imagen 280" descr="http://www.icbf.gov.co/images/pobtrans.gif">
          <a:extLst>
            <a:ext uri="{FF2B5EF4-FFF2-40B4-BE49-F238E27FC236}">
              <a16:creationId xmlns:a16="http://schemas.microsoft.com/office/drawing/2014/main" id="{DBD0B511-E140-4153-9FE5-EBB952754A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2" name="Imagen 281" descr="http://www.icbf.gov.co/images/pobtrans.gif">
          <a:extLst>
            <a:ext uri="{FF2B5EF4-FFF2-40B4-BE49-F238E27FC236}">
              <a16:creationId xmlns:a16="http://schemas.microsoft.com/office/drawing/2014/main" id="{AFA70832-FB96-4F74-940F-E4D1948EC8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3" name="Imagen 282" descr="http://www.icbf.gov.co/images/pobtrans.gif">
          <a:extLst>
            <a:ext uri="{FF2B5EF4-FFF2-40B4-BE49-F238E27FC236}">
              <a16:creationId xmlns:a16="http://schemas.microsoft.com/office/drawing/2014/main" id="{B9E429FA-7F41-4493-AC0E-E5551BB4F0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4" name="Imagen 283" descr="http://www.icbf.gov.co/images/pobtrans.gif">
          <a:extLst>
            <a:ext uri="{FF2B5EF4-FFF2-40B4-BE49-F238E27FC236}">
              <a16:creationId xmlns:a16="http://schemas.microsoft.com/office/drawing/2014/main" id="{8F6DF533-D061-482B-9447-DDAB203812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5" name="Imagen 284" descr="http://www.icbf.gov.co/images/pobtrans.gif">
          <a:extLst>
            <a:ext uri="{FF2B5EF4-FFF2-40B4-BE49-F238E27FC236}">
              <a16:creationId xmlns:a16="http://schemas.microsoft.com/office/drawing/2014/main" id="{0F2699E5-506C-4633-B90E-7DAD5CAE6D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6" name="Imagen 285" descr="http://www.icbf.gov.co/images/pobtrans.gif">
          <a:extLst>
            <a:ext uri="{FF2B5EF4-FFF2-40B4-BE49-F238E27FC236}">
              <a16:creationId xmlns:a16="http://schemas.microsoft.com/office/drawing/2014/main" id="{2CDC7542-5A92-43F4-B8E2-53580CC833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7" name="Imagen 286" descr="http://www.icbf.gov.co/images/pobtrans.gif">
          <a:extLst>
            <a:ext uri="{FF2B5EF4-FFF2-40B4-BE49-F238E27FC236}">
              <a16:creationId xmlns:a16="http://schemas.microsoft.com/office/drawing/2014/main" id="{25105B06-609E-4AFC-90B6-3DFFFE0346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8" name="Imagen 287" descr="http://www.icbf.gov.co/images/pobtrans.gif">
          <a:extLst>
            <a:ext uri="{FF2B5EF4-FFF2-40B4-BE49-F238E27FC236}">
              <a16:creationId xmlns:a16="http://schemas.microsoft.com/office/drawing/2014/main" id="{89D0804F-AA46-4D55-B362-09493D4239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9" name="Imagen 288" descr="http://www.icbf.gov.co/images/pobtrans.gif">
          <a:extLst>
            <a:ext uri="{FF2B5EF4-FFF2-40B4-BE49-F238E27FC236}">
              <a16:creationId xmlns:a16="http://schemas.microsoft.com/office/drawing/2014/main" id="{043A4A91-8E16-44A9-BFEC-1C65A7DD70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0" name="Imagen 289" descr="http://www.icbf.gov.co/images/pobtrans.gif">
          <a:extLst>
            <a:ext uri="{FF2B5EF4-FFF2-40B4-BE49-F238E27FC236}">
              <a16:creationId xmlns:a16="http://schemas.microsoft.com/office/drawing/2014/main" id="{D6C6387D-DE2E-41F1-9177-6EFB1283B9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1" name="Imagen 290" descr="http://www.icbf.gov.co/images/pobtrans.gif">
          <a:extLst>
            <a:ext uri="{FF2B5EF4-FFF2-40B4-BE49-F238E27FC236}">
              <a16:creationId xmlns:a16="http://schemas.microsoft.com/office/drawing/2014/main" id="{DAC5A92C-A5ED-494A-9A6C-FB4567B490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2" name="Imagen 291" descr="http://www.icbf.gov.co/images/pobtrans.gif">
          <a:extLst>
            <a:ext uri="{FF2B5EF4-FFF2-40B4-BE49-F238E27FC236}">
              <a16:creationId xmlns:a16="http://schemas.microsoft.com/office/drawing/2014/main" id="{B298BE7A-EEB9-4A60-8E93-FB8B7FF35A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3" name="Imagen 292" descr="http://www.icbf.gov.co/images/pobtrans.gif">
          <a:extLst>
            <a:ext uri="{FF2B5EF4-FFF2-40B4-BE49-F238E27FC236}">
              <a16:creationId xmlns:a16="http://schemas.microsoft.com/office/drawing/2014/main" id="{9A416B77-BC61-4358-A473-5ACB3497C0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4" name="Imagen 293" descr="http://www.icbf.gov.co/images/pobtrans.gif">
          <a:extLst>
            <a:ext uri="{FF2B5EF4-FFF2-40B4-BE49-F238E27FC236}">
              <a16:creationId xmlns:a16="http://schemas.microsoft.com/office/drawing/2014/main" id="{F08EE694-3AEE-4C33-B3D5-7C4921420D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5" name="Imagen 294" descr="http://www.icbf.gov.co/images/pobtrans.gif">
          <a:extLst>
            <a:ext uri="{FF2B5EF4-FFF2-40B4-BE49-F238E27FC236}">
              <a16:creationId xmlns:a16="http://schemas.microsoft.com/office/drawing/2014/main" id="{BC3F720A-7FB0-431D-AF14-29076DDB7E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6" name="Imagen 295" descr="http://www.icbf.gov.co/images/pobtrans.gif">
          <a:extLst>
            <a:ext uri="{FF2B5EF4-FFF2-40B4-BE49-F238E27FC236}">
              <a16:creationId xmlns:a16="http://schemas.microsoft.com/office/drawing/2014/main" id="{E3E7D0C9-4854-4800-B0B4-C47D967AC1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7" name="Imagen 296" descr="http://www.icbf.gov.co/images/pobtrans.gif">
          <a:extLst>
            <a:ext uri="{FF2B5EF4-FFF2-40B4-BE49-F238E27FC236}">
              <a16:creationId xmlns:a16="http://schemas.microsoft.com/office/drawing/2014/main" id="{55C52FCF-4369-4E50-A002-664F139CC3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8" name="Imagen 297" descr="http://www.icbf.gov.co/images/pobtrans.gif">
          <a:extLst>
            <a:ext uri="{FF2B5EF4-FFF2-40B4-BE49-F238E27FC236}">
              <a16:creationId xmlns:a16="http://schemas.microsoft.com/office/drawing/2014/main" id="{C67BF8F8-D5B2-402E-B53A-A38899623B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9" name="Imagen 298" descr="http://www.icbf.gov.co/images/pobtrans.gif">
          <a:extLst>
            <a:ext uri="{FF2B5EF4-FFF2-40B4-BE49-F238E27FC236}">
              <a16:creationId xmlns:a16="http://schemas.microsoft.com/office/drawing/2014/main" id="{426F648C-9876-4168-8627-167E4E8E7F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0" name="Imagen 299" descr="http://www.icbf.gov.co/images/pobtrans.gif">
          <a:extLst>
            <a:ext uri="{FF2B5EF4-FFF2-40B4-BE49-F238E27FC236}">
              <a16:creationId xmlns:a16="http://schemas.microsoft.com/office/drawing/2014/main" id="{6C71BB4F-D128-425D-863D-C5BC3663A4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1" name="Imagen 300" descr="http://www.icbf.gov.co/images/pobtrans.gif">
          <a:extLst>
            <a:ext uri="{FF2B5EF4-FFF2-40B4-BE49-F238E27FC236}">
              <a16:creationId xmlns:a16="http://schemas.microsoft.com/office/drawing/2014/main" id="{641C9C4E-DE30-4811-A4AA-1831ADB120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2" name="Imagen 301" descr="http://www.icbf.gov.co/images/pobtrans.gif">
          <a:extLst>
            <a:ext uri="{FF2B5EF4-FFF2-40B4-BE49-F238E27FC236}">
              <a16:creationId xmlns:a16="http://schemas.microsoft.com/office/drawing/2014/main" id="{395A9B25-797B-4907-AA9E-E651E09045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3" name="Imagen 302" descr="http://www.icbf.gov.co/images/pobtrans.gif">
          <a:extLst>
            <a:ext uri="{FF2B5EF4-FFF2-40B4-BE49-F238E27FC236}">
              <a16:creationId xmlns:a16="http://schemas.microsoft.com/office/drawing/2014/main" id="{2162BA34-D78C-4895-B498-73B569E1EB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4" name="Imagen 303" descr="http://www.icbf.gov.co/images/pobtrans.gif">
          <a:extLst>
            <a:ext uri="{FF2B5EF4-FFF2-40B4-BE49-F238E27FC236}">
              <a16:creationId xmlns:a16="http://schemas.microsoft.com/office/drawing/2014/main" id="{0F6D6D20-B3F2-4BFF-9D4E-9B643F1FCB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5" name="Imagen 304" descr="http://www.icbf.gov.co/images/pobtrans.gif">
          <a:extLst>
            <a:ext uri="{FF2B5EF4-FFF2-40B4-BE49-F238E27FC236}">
              <a16:creationId xmlns:a16="http://schemas.microsoft.com/office/drawing/2014/main" id="{38299847-4E77-4F7C-9A43-B8B2B5175A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6" name="Imagen 305" descr="http://www.icbf.gov.co/images/pobtrans.gif">
          <a:extLst>
            <a:ext uri="{FF2B5EF4-FFF2-40B4-BE49-F238E27FC236}">
              <a16:creationId xmlns:a16="http://schemas.microsoft.com/office/drawing/2014/main" id="{E8FEDC90-BDC0-42B6-9DE9-8D7792147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7" name="Imagen 306" descr="http://www.icbf.gov.co/images/pobtrans.gif">
          <a:extLst>
            <a:ext uri="{FF2B5EF4-FFF2-40B4-BE49-F238E27FC236}">
              <a16:creationId xmlns:a16="http://schemas.microsoft.com/office/drawing/2014/main" id="{35A3CB2D-7899-4A71-8D07-5095D1959B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8" name="Imagen 307" descr="http://www.icbf.gov.co/images/pobtrans.gif">
          <a:extLst>
            <a:ext uri="{FF2B5EF4-FFF2-40B4-BE49-F238E27FC236}">
              <a16:creationId xmlns:a16="http://schemas.microsoft.com/office/drawing/2014/main" id="{E4EEC96B-2123-4666-8044-979F2B970F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9" name="Imagen 308" descr="http://www.icbf.gov.co/images/pobtrans.gif">
          <a:extLst>
            <a:ext uri="{FF2B5EF4-FFF2-40B4-BE49-F238E27FC236}">
              <a16:creationId xmlns:a16="http://schemas.microsoft.com/office/drawing/2014/main" id="{3D118149-A21E-46B7-A876-CC2D44C656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0" name="Imagen 309" descr="http://www.icbf.gov.co/images/pobtrans.gif">
          <a:extLst>
            <a:ext uri="{FF2B5EF4-FFF2-40B4-BE49-F238E27FC236}">
              <a16:creationId xmlns:a16="http://schemas.microsoft.com/office/drawing/2014/main" id="{675B1907-E7D5-4258-945F-4D87F55AFF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1" name="Imagen 310" descr="http://www.icbf.gov.co/images/pobtrans.gif">
          <a:extLst>
            <a:ext uri="{FF2B5EF4-FFF2-40B4-BE49-F238E27FC236}">
              <a16:creationId xmlns:a16="http://schemas.microsoft.com/office/drawing/2014/main" id="{5928727C-EEBF-4A94-81DD-F87966BB56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2" name="Imagen 311" descr="http://www.icbf.gov.co/images/pobtrans.gif">
          <a:extLst>
            <a:ext uri="{FF2B5EF4-FFF2-40B4-BE49-F238E27FC236}">
              <a16:creationId xmlns:a16="http://schemas.microsoft.com/office/drawing/2014/main" id="{AD772C68-DE30-4C37-BBC2-2F73142597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3" name="Imagen 312" descr="http://www.icbf.gov.co/images/pobtrans.gif">
          <a:extLst>
            <a:ext uri="{FF2B5EF4-FFF2-40B4-BE49-F238E27FC236}">
              <a16:creationId xmlns:a16="http://schemas.microsoft.com/office/drawing/2014/main" id="{CA23D8E2-6552-4E9F-A486-8541BFFAED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4" name="Imagen 313" descr="http://www.icbf.gov.co/images/pobtrans.gif">
          <a:extLst>
            <a:ext uri="{FF2B5EF4-FFF2-40B4-BE49-F238E27FC236}">
              <a16:creationId xmlns:a16="http://schemas.microsoft.com/office/drawing/2014/main" id="{49317DC1-4530-4EE0-B1AF-C4BFD7E0DA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5" name="Imagen 314" descr="http://www.icbf.gov.co/images/pobtrans.gif">
          <a:extLst>
            <a:ext uri="{FF2B5EF4-FFF2-40B4-BE49-F238E27FC236}">
              <a16:creationId xmlns:a16="http://schemas.microsoft.com/office/drawing/2014/main" id="{33633657-DD37-4058-9501-F5E8B25F94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6" name="Imagen 315" descr="http://www.icbf.gov.co/images/pobtrans.gif">
          <a:extLst>
            <a:ext uri="{FF2B5EF4-FFF2-40B4-BE49-F238E27FC236}">
              <a16:creationId xmlns:a16="http://schemas.microsoft.com/office/drawing/2014/main" id="{FCDB83D3-596B-41E6-B0DE-DFCC9AAD46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7" name="Imagen 316" descr="http://www.icbf.gov.co/images/pobtrans.gif">
          <a:extLst>
            <a:ext uri="{FF2B5EF4-FFF2-40B4-BE49-F238E27FC236}">
              <a16:creationId xmlns:a16="http://schemas.microsoft.com/office/drawing/2014/main" id="{5BCA3FF1-ABA5-4AAF-9725-0D30A1A9D6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8" name="Imagen 317" descr="http://www.icbf.gov.co/images/pobtrans.gif">
          <a:extLst>
            <a:ext uri="{FF2B5EF4-FFF2-40B4-BE49-F238E27FC236}">
              <a16:creationId xmlns:a16="http://schemas.microsoft.com/office/drawing/2014/main" id="{6FFFE3D3-D525-4890-BA7E-B38479DA5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9" name="Imagen 318" descr="http://www.icbf.gov.co/images/pobtrans.gif">
          <a:extLst>
            <a:ext uri="{FF2B5EF4-FFF2-40B4-BE49-F238E27FC236}">
              <a16:creationId xmlns:a16="http://schemas.microsoft.com/office/drawing/2014/main" id="{6CCA4040-A4B5-4BBA-BF1E-11DE3B430A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4811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4</xdr:col>
      <xdr:colOff>0</xdr:colOff>
      <xdr:row>69</xdr:row>
      <xdr:rowOff>0</xdr:rowOff>
    </xdr:from>
    <xdr:to>
      <xdr:col>4</xdr:col>
      <xdr:colOff>9525</xdr:colOff>
      <xdr:row>69</xdr:row>
      <xdr:rowOff>114300</xdr:rowOff>
    </xdr:to>
    <xdr:pic>
      <xdr:nvPicPr>
        <xdr:cNvPr id="2" name="Imagen 305" descr="http://www.icbf.gov.co/images/pobtrans.gif">
          <a:extLst>
            <a:ext uri="{FF2B5EF4-FFF2-40B4-BE49-F238E27FC236}">
              <a16:creationId xmlns:a16="http://schemas.microsoft.com/office/drawing/2014/main" id="{2E4F8BA2-7C95-4A61-A5C1-43BF5A378B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 name="Imagen 306" descr="http://www.icbf.gov.co/images/pobtrans.gif">
          <a:extLst>
            <a:ext uri="{FF2B5EF4-FFF2-40B4-BE49-F238E27FC236}">
              <a16:creationId xmlns:a16="http://schemas.microsoft.com/office/drawing/2014/main" id="{DE62C92E-38EB-4F45-AD29-B8A7F97A3B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 name="Imagen 307" descr="http://www.icbf.gov.co/images/pobtrans.gif">
          <a:extLst>
            <a:ext uri="{FF2B5EF4-FFF2-40B4-BE49-F238E27FC236}">
              <a16:creationId xmlns:a16="http://schemas.microsoft.com/office/drawing/2014/main" id="{FF1F45E3-01F0-4B88-B02D-9E1C56317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 name="Imagen 697" descr="http://www.icbf.gov.co/images/pobtrans.gif">
          <a:extLst>
            <a:ext uri="{FF2B5EF4-FFF2-40B4-BE49-F238E27FC236}">
              <a16:creationId xmlns:a16="http://schemas.microsoft.com/office/drawing/2014/main" id="{399BFC18-6C04-45D9-99C3-99DCDE9CB2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 name="Imagen 785" descr="http://www.icbf.gov.co/images/pobtrans.gif">
          <a:extLst>
            <a:ext uri="{FF2B5EF4-FFF2-40B4-BE49-F238E27FC236}">
              <a16:creationId xmlns:a16="http://schemas.microsoft.com/office/drawing/2014/main" id="{79FE19E1-2465-4CC3-B671-FFA9320C5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 name="Imagen 790" descr="http://www.icbf.gov.co/images/pobtrans.gif">
          <a:extLst>
            <a:ext uri="{FF2B5EF4-FFF2-40B4-BE49-F238E27FC236}">
              <a16:creationId xmlns:a16="http://schemas.microsoft.com/office/drawing/2014/main" id="{6CB8D6D0-A5FB-473E-A02B-A44AD8DE8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 name="Imagen 1079" descr="http://www.icbf.gov.co/images/pobtrans.gif">
          <a:extLst>
            <a:ext uri="{FF2B5EF4-FFF2-40B4-BE49-F238E27FC236}">
              <a16:creationId xmlns:a16="http://schemas.microsoft.com/office/drawing/2014/main" id="{390004B8-1D48-417C-9FA6-AC165BA7E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 name="Imagen 1566" descr="http://www.icbf.gov.co/images/pobtrans.gif">
          <a:extLst>
            <a:ext uri="{FF2B5EF4-FFF2-40B4-BE49-F238E27FC236}">
              <a16:creationId xmlns:a16="http://schemas.microsoft.com/office/drawing/2014/main" id="{4B2689E9-649E-492C-BECE-61E0D85F45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 name="Imagen 1570" descr="http://www.icbf.gov.co/images/pobtrans.gif">
          <a:extLst>
            <a:ext uri="{FF2B5EF4-FFF2-40B4-BE49-F238E27FC236}">
              <a16:creationId xmlns:a16="http://schemas.microsoft.com/office/drawing/2014/main" id="{8F86791E-77E1-4657-B295-31D0585B00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 name="Imagen 1687" descr="http://www.icbf.gov.co/images/pobtrans.gif">
          <a:extLst>
            <a:ext uri="{FF2B5EF4-FFF2-40B4-BE49-F238E27FC236}">
              <a16:creationId xmlns:a16="http://schemas.microsoft.com/office/drawing/2014/main" id="{83DAB6CC-B4BF-48B7-906E-D3C95F10E6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 name="Imagen 1914" descr="http://www.icbf.gov.co/images/pobtrans.gif">
          <a:extLst>
            <a:ext uri="{FF2B5EF4-FFF2-40B4-BE49-F238E27FC236}">
              <a16:creationId xmlns:a16="http://schemas.microsoft.com/office/drawing/2014/main" id="{D9935B55-D65E-4A1C-8AC4-14AE0C6AA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 name="Imagen 2186" descr="http://www.icbf.gov.co/images/pobtrans.gif">
          <a:extLst>
            <a:ext uri="{FF2B5EF4-FFF2-40B4-BE49-F238E27FC236}">
              <a16:creationId xmlns:a16="http://schemas.microsoft.com/office/drawing/2014/main" id="{63A52A1B-B892-49B2-8371-4796BA21A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 name="Imagen 2221" descr="http://www.icbf.gov.co/images/pobtrans.gif">
          <a:extLst>
            <a:ext uri="{FF2B5EF4-FFF2-40B4-BE49-F238E27FC236}">
              <a16:creationId xmlns:a16="http://schemas.microsoft.com/office/drawing/2014/main" id="{B36BFE46-85DB-43BA-8B86-C435A419D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5" name="Imagen 2859" descr="http://www.icbf.gov.co/images/pobtrans.gif">
          <a:extLst>
            <a:ext uri="{FF2B5EF4-FFF2-40B4-BE49-F238E27FC236}">
              <a16:creationId xmlns:a16="http://schemas.microsoft.com/office/drawing/2014/main" id="{F525EF8F-F017-40B0-B67C-9E21D4183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6" name="Imagen 2870" descr="http://www.icbf.gov.co/images/pobtrans.gif">
          <a:extLst>
            <a:ext uri="{FF2B5EF4-FFF2-40B4-BE49-F238E27FC236}">
              <a16:creationId xmlns:a16="http://schemas.microsoft.com/office/drawing/2014/main" id="{D57F366B-6A19-4FAB-AB93-E9C5EAE77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7" name="Imagen 2951" descr="http://www.icbf.gov.co/images/pobtrans.gif">
          <a:extLst>
            <a:ext uri="{FF2B5EF4-FFF2-40B4-BE49-F238E27FC236}">
              <a16:creationId xmlns:a16="http://schemas.microsoft.com/office/drawing/2014/main" id="{2BE784EF-1521-40AA-BB5A-205BA07F3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8" name="Imagen 2954" descr="http://www.icbf.gov.co/images/pobtrans.gif">
          <a:extLst>
            <a:ext uri="{FF2B5EF4-FFF2-40B4-BE49-F238E27FC236}">
              <a16:creationId xmlns:a16="http://schemas.microsoft.com/office/drawing/2014/main" id="{E46EB4F0-A33A-4C16-8B22-4025598565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9" name="Imagen 3123" descr="http://www.icbf.gov.co/images/pobtrans.gif">
          <a:extLst>
            <a:ext uri="{FF2B5EF4-FFF2-40B4-BE49-F238E27FC236}">
              <a16:creationId xmlns:a16="http://schemas.microsoft.com/office/drawing/2014/main" id="{85D8657A-7312-443C-BB2C-237EABA543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0" name="Imagen 3206" descr="http://www.icbf.gov.co/images/pobtrans.gif">
          <a:extLst>
            <a:ext uri="{FF2B5EF4-FFF2-40B4-BE49-F238E27FC236}">
              <a16:creationId xmlns:a16="http://schemas.microsoft.com/office/drawing/2014/main" id="{DF409311-6C7E-4F66-A4B6-2F5A6BAB9B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1" name="Imagen 3810" descr="http://www.icbf.gov.co/images/pobtrans.gif">
          <a:extLst>
            <a:ext uri="{FF2B5EF4-FFF2-40B4-BE49-F238E27FC236}">
              <a16:creationId xmlns:a16="http://schemas.microsoft.com/office/drawing/2014/main" id="{9B2255AA-5F20-4A18-AA3D-5F81FB09F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2" name="Imagen 3821" descr="http://www.icbf.gov.co/images/pobtrans.gif">
          <a:extLst>
            <a:ext uri="{FF2B5EF4-FFF2-40B4-BE49-F238E27FC236}">
              <a16:creationId xmlns:a16="http://schemas.microsoft.com/office/drawing/2014/main" id="{D98B3AFF-A3E7-4902-B143-D4ED4EDB4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3" name="Imagen 3899" descr="http://www.icbf.gov.co/images/pobtrans.gif">
          <a:extLst>
            <a:ext uri="{FF2B5EF4-FFF2-40B4-BE49-F238E27FC236}">
              <a16:creationId xmlns:a16="http://schemas.microsoft.com/office/drawing/2014/main" id="{810335FF-E1B1-4140-80D5-54BAEB90A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4" name="Imagen 3909" descr="http://www.icbf.gov.co/images/pobtrans.gif">
          <a:extLst>
            <a:ext uri="{FF2B5EF4-FFF2-40B4-BE49-F238E27FC236}">
              <a16:creationId xmlns:a16="http://schemas.microsoft.com/office/drawing/2014/main" id="{9F811B41-3616-433F-92C5-390AB33198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5" name="Imagen 4244" descr="http://www.icbf.gov.co/images/pobtrans.gif">
          <a:extLst>
            <a:ext uri="{FF2B5EF4-FFF2-40B4-BE49-F238E27FC236}">
              <a16:creationId xmlns:a16="http://schemas.microsoft.com/office/drawing/2014/main" id="{7DC1B53A-E1FA-4D20-8DAF-83342E6A7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6" name="Imagen 4461" descr="http://www.icbf.gov.co/images/pobtrans.gif">
          <a:extLst>
            <a:ext uri="{FF2B5EF4-FFF2-40B4-BE49-F238E27FC236}">
              <a16:creationId xmlns:a16="http://schemas.microsoft.com/office/drawing/2014/main" id="{13439980-82F5-4D07-97DD-3B520F992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7" name="Imagen 4811" descr="http://www.icbf.gov.co/images/pobtrans.gif">
          <a:extLst>
            <a:ext uri="{FF2B5EF4-FFF2-40B4-BE49-F238E27FC236}">
              <a16:creationId xmlns:a16="http://schemas.microsoft.com/office/drawing/2014/main" id="{944B3C46-BD09-4438-B8FC-C462CE101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8" name="Imagen 4820" descr="http://www.icbf.gov.co/images/pobtrans.gif">
          <a:extLst>
            <a:ext uri="{FF2B5EF4-FFF2-40B4-BE49-F238E27FC236}">
              <a16:creationId xmlns:a16="http://schemas.microsoft.com/office/drawing/2014/main" id="{C180C225-ED4B-4F1B-959C-56CA70A674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9" name="Imagen 5584" descr="http://www.icbf.gov.co/images/pobtrans.gif">
          <a:extLst>
            <a:ext uri="{FF2B5EF4-FFF2-40B4-BE49-F238E27FC236}">
              <a16:creationId xmlns:a16="http://schemas.microsoft.com/office/drawing/2014/main" id="{05BFD155-50D2-46B8-92CB-C581919D5C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0" name="Imagen 5931" descr="http://www.icbf.gov.co/images/pobtrans.gif">
          <a:extLst>
            <a:ext uri="{FF2B5EF4-FFF2-40B4-BE49-F238E27FC236}">
              <a16:creationId xmlns:a16="http://schemas.microsoft.com/office/drawing/2014/main" id="{D5D46AAA-9A4D-47E2-A721-7CD6513EFF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1" name="Imagen 6103" descr="http://www.icbf.gov.co/images/pobtrans.gif">
          <a:extLst>
            <a:ext uri="{FF2B5EF4-FFF2-40B4-BE49-F238E27FC236}">
              <a16:creationId xmlns:a16="http://schemas.microsoft.com/office/drawing/2014/main" id="{CB3BC63D-CE80-47CA-A042-721B3D12F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2" name="Imagen 6107" descr="http://www.icbf.gov.co/images/pobtrans.gif">
          <a:extLst>
            <a:ext uri="{FF2B5EF4-FFF2-40B4-BE49-F238E27FC236}">
              <a16:creationId xmlns:a16="http://schemas.microsoft.com/office/drawing/2014/main" id="{5C379B69-CDE6-4119-94E9-94F69A6E7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3" name="Imagen 6731" descr="http://www.icbf.gov.co/images/pobtrans.gif">
          <a:extLst>
            <a:ext uri="{FF2B5EF4-FFF2-40B4-BE49-F238E27FC236}">
              <a16:creationId xmlns:a16="http://schemas.microsoft.com/office/drawing/2014/main" id="{5F5E4FB6-0F15-4295-9E11-363502BB0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4" name="Imagen 6951" descr="http://www.icbf.gov.co/images/pobtrans.gif">
          <a:extLst>
            <a:ext uri="{FF2B5EF4-FFF2-40B4-BE49-F238E27FC236}">
              <a16:creationId xmlns:a16="http://schemas.microsoft.com/office/drawing/2014/main" id="{4D919D05-D3FE-45EE-B4B8-A2E024853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5" name="Imagen 7032" descr="http://www.icbf.gov.co/images/pobtrans.gif">
          <a:extLst>
            <a:ext uri="{FF2B5EF4-FFF2-40B4-BE49-F238E27FC236}">
              <a16:creationId xmlns:a16="http://schemas.microsoft.com/office/drawing/2014/main" id="{B1CEA392-5763-482E-BF65-5E004DB994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6" name="Imagen 7042" descr="http://www.icbf.gov.co/images/pobtrans.gif">
          <a:extLst>
            <a:ext uri="{FF2B5EF4-FFF2-40B4-BE49-F238E27FC236}">
              <a16:creationId xmlns:a16="http://schemas.microsoft.com/office/drawing/2014/main" id="{42AD78CD-3EF5-4FF1-B5DA-07C0F423E6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7" name="Imagen 7053" descr="http://www.icbf.gov.co/images/pobtrans.gif">
          <a:extLst>
            <a:ext uri="{FF2B5EF4-FFF2-40B4-BE49-F238E27FC236}">
              <a16:creationId xmlns:a16="http://schemas.microsoft.com/office/drawing/2014/main" id="{2C1602E2-713B-4B51-AA65-01C135292D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8" name="Imagen 7120" descr="http://www.icbf.gov.co/images/pobtrans.gif">
          <a:extLst>
            <a:ext uri="{FF2B5EF4-FFF2-40B4-BE49-F238E27FC236}">
              <a16:creationId xmlns:a16="http://schemas.microsoft.com/office/drawing/2014/main" id="{923E8947-C0AF-46A7-B8E1-475173B05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9" name="Imagen 7187" descr="http://www.icbf.gov.co/images/pobtrans.gif">
          <a:extLst>
            <a:ext uri="{FF2B5EF4-FFF2-40B4-BE49-F238E27FC236}">
              <a16:creationId xmlns:a16="http://schemas.microsoft.com/office/drawing/2014/main" id="{852F3660-68A1-47A2-A1A6-5849FCB34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0" name="Imagen 7417" descr="http://www.icbf.gov.co/images/pobtrans.gif">
          <a:extLst>
            <a:ext uri="{FF2B5EF4-FFF2-40B4-BE49-F238E27FC236}">
              <a16:creationId xmlns:a16="http://schemas.microsoft.com/office/drawing/2014/main" id="{9E14C57A-E4C8-419B-978F-F6B866A41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1" name="Imagen 7504" descr="http://www.icbf.gov.co/images/pobtrans.gif">
          <a:extLst>
            <a:ext uri="{FF2B5EF4-FFF2-40B4-BE49-F238E27FC236}">
              <a16:creationId xmlns:a16="http://schemas.microsoft.com/office/drawing/2014/main" id="{2FE75A54-6757-4A01-AB2B-2B636BC46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2" name="Imagen 7597" descr="http://www.icbf.gov.co/images/pobtrans.gif">
          <a:extLst>
            <a:ext uri="{FF2B5EF4-FFF2-40B4-BE49-F238E27FC236}">
              <a16:creationId xmlns:a16="http://schemas.microsoft.com/office/drawing/2014/main" id="{4799B940-4A53-41A8-92EC-01402C4F69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3" name="Imagen 7659" descr="http://www.icbf.gov.co/images/pobtrans.gif">
          <a:extLst>
            <a:ext uri="{FF2B5EF4-FFF2-40B4-BE49-F238E27FC236}">
              <a16:creationId xmlns:a16="http://schemas.microsoft.com/office/drawing/2014/main" id="{4DA38E6C-B6F3-4371-B66B-64ADB16E1E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4" name="Imagen 7767" descr="http://www.icbf.gov.co/images/pobtrans.gif">
          <a:extLst>
            <a:ext uri="{FF2B5EF4-FFF2-40B4-BE49-F238E27FC236}">
              <a16:creationId xmlns:a16="http://schemas.microsoft.com/office/drawing/2014/main" id="{D56B7269-8ED7-450B-BBC6-1B0FD4856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5" name="Imagen 7853" descr="http://www.icbf.gov.co/images/pobtrans.gif">
          <a:extLst>
            <a:ext uri="{FF2B5EF4-FFF2-40B4-BE49-F238E27FC236}">
              <a16:creationId xmlns:a16="http://schemas.microsoft.com/office/drawing/2014/main" id="{59208A05-5E55-4D68-8207-7D62673B4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6" name="Imagen 7936" descr="http://www.icbf.gov.co/images/pobtrans.gif">
          <a:extLst>
            <a:ext uri="{FF2B5EF4-FFF2-40B4-BE49-F238E27FC236}">
              <a16:creationId xmlns:a16="http://schemas.microsoft.com/office/drawing/2014/main" id="{F375B322-77CF-4656-BA88-C15C61A01B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7" name="Imagen 8612" descr="http://www.icbf.gov.co/images/pobtrans.gif">
          <a:extLst>
            <a:ext uri="{FF2B5EF4-FFF2-40B4-BE49-F238E27FC236}">
              <a16:creationId xmlns:a16="http://schemas.microsoft.com/office/drawing/2014/main" id="{BD9D2BC2-765F-4812-8A3B-BA6DDE57B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8" name="Imagen 9931" descr="http://www.icbf.gov.co/images/pobtrans.gif">
          <a:extLst>
            <a:ext uri="{FF2B5EF4-FFF2-40B4-BE49-F238E27FC236}">
              <a16:creationId xmlns:a16="http://schemas.microsoft.com/office/drawing/2014/main" id="{2C688700-D25A-46FE-871D-19B66F9AE4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9" name="Imagen 10425" descr="http://www.icbf.gov.co/images/pobtrans.gif">
          <a:extLst>
            <a:ext uri="{FF2B5EF4-FFF2-40B4-BE49-F238E27FC236}">
              <a16:creationId xmlns:a16="http://schemas.microsoft.com/office/drawing/2014/main" id="{89C2E108-FF96-4B5E-A20C-503193EDB7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0" name="Imagen 10665" descr="http://www.icbf.gov.co/images/pobtrans.gif">
          <a:extLst>
            <a:ext uri="{FF2B5EF4-FFF2-40B4-BE49-F238E27FC236}">
              <a16:creationId xmlns:a16="http://schemas.microsoft.com/office/drawing/2014/main" id="{6A247046-6310-47F7-9AE6-F8B981B8C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1" name="Imagen 12565" descr="http://www.icbf.gov.co/images/pobtrans.gif">
          <a:extLst>
            <a:ext uri="{FF2B5EF4-FFF2-40B4-BE49-F238E27FC236}">
              <a16:creationId xmlns:a16="http://schemas.microsoft.com/office/drawing/2014/main" id="{B29076B4-EC4F-40E6-82C7-77CBB85A6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2" name="Imagen 12591" descr="http://www.icbf.gov.co/images/pobtrans.gif">
          <a:extLst>
            <a:ext uri="{FF2B5EF4-FFF2-40B4-BE49-F238E27FC236}">
              <a16:creationId xmlns:a16="http://schemas.microsoft.com/office/drawing/2014/main" id="{E2BCE697-B403-41AD-B0FE-41904C1C6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3" name="Imagen 12605" descr="http://www.icbf.gov.co/images/pobtrans.gif">
          <a:extLst>
            <a:ext uri="{FF2B5EF4-FFF2-40B4-BE49-F238E27FC236}">
              <a16:creationId xmlns:a16="http://schemas.microsoft.com/office/drawing/2014/main" id="{0E280015-A70F-4813-81F2-B9DA300145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4" name="Imagen 12623" descr="http://www.icbf.gov.co/images/pobtrans.gif">
          <a:extLst>
            <a:ext uri="{FF2B5EF4-FFF2-40B4-BE49-F238E27FC236}">
              <a16:creationId xmlns:a16="http://schemas.microsoft.com/office/drawing/2014/main" id="{B62F9C50-75AD-41A9-901D-EAA860813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5" name="Imagen 12635" descr="http://www.icbf.gov.co/images/pobtrans.gif">
          <a:extLst>
            <a:ext uri="{FF2B5EF4-FFF2-40B4-BE49-F238E27FC236}">
              <a16:creationId xmlns:a16="http://schemas.microsoft.com/office/drawing/2014/main" id="{2E797E50-A157-4EF1-84B3-C374FD0BE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6" name="Imagen 12645" descr="http://www.icbf.gov.co/images/pobtrans.gif">
          <a:extLst>
            <a:ext uri="{FF2B5EF4-FFF2-40B4-BE49-F238E27FC236}">
              <a16:creationId xmlns:a16="http://schemas.microsoft.com/office/drawing/2014/main" id="{C8FED98A-71A7-4F34-BE96-CE3A563EA9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7" name="Imagen 12651" descr="http://www.icbf.gov.co/images/pobtrans.gif">
          <a:extLst>
            <a:ext uri="{FF2B5EF4-FFF2-40B4-BE49-F238E27FC236}">
              <a16:creationId xmlns:a16="http://schemas.microsoft.com/office/drawing/2014/main" id="{57742E30-EA49-4FF2-8E8F-0A6F1DDE16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8" name="Imagen 13130" descr="http://www.icbf.gov.co/images/pobtrans.gif">
          <a:extLst>
            <a:ext uri="{FF2B5EF4-FFF2-40B4-BE49-F238E27FC236}">
              <a16:creationId xmlns:a16="http://schemas.microsoft.com/office/drawing/2014/main" id="{EDE802EB-4D34-4F70-B2D6-48C76B0B8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9" name="Imagen 13576" descr="http://www.icbf.gov.co/images/pobtrans.gif">
          <a:extLst>
            <a:ext uri="{FF2B5EF4-FFF2-40B4-BE49-F238E27FC236}">
              <a16:creationId xmlns:a16="http://schemas.microsoft.com/office/drawing/2014/main" id="{43249E28-A78F-4BB0-9B75-6A6B24BB91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0" name="Imagen 13599" descr="http://www.icbf.gov.co/images/pobtrans.gif">
          <a:extLst>
            <a:ext uri="{FF2B5EF4-FFF2-40B4-BE49-F238E27FC236}">
              <a16:creationId xmlns:a16="http://schemas.microsoft.com/office/drawing/2014/main" id="{B74E543F-DECF-4CAC-A947-5573CD0076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1" name="Imagen 13600" descr="http://www.icbf.gov.co/images/pobtrans.gif">
          <a:extLst>
            <a:ext uri="{FF2B5EF4-FFF2-40B4-BE49-F238E27FC236}">
              <a16:creationId xmlns:a16="http://schemas.microsoft.com/office/drawing/2014/main" id="{B11A0069-5C29-449E-8EEC-7F3F9681BD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2" name="Imagen 13603" descr="http://www.icbf.gov.co/images/pobtrans.gif">
          <a:extLst>
            <a:ext uri="{FF2B5EF4-FFF2-40B4-BE49-F238E27FC236}">
              <a16:creationId xmlns:a16="http://schemas.microsoft.com/office/drawing/2014/main" id="{CC5B7030-51D1-49F6-80AD-AFEDF7D58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3" name="Imagen 13611" descr="http://www.icbf.gov.co/images/pobtrans.gif">
          <a:extLst>
            <a:ext uri="{FF2B5EF4-FFF2-40B4-BE49-F238E27FC236}">
              <a16:creationId xmlns:a16="http://schemas.microsoft.com/office/drawing/2014/main" id="{DEBFEF64-73CC-4F16-BC19-93CB217627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4" name="Imagen 13903" descr="http://www.icbf.gov.co/images/pobtrans.gif">
          <a:extLst>
            <a:ext uri="{FF2B5EF4-FFF2-40B4-BE49-F238E27FC236}">
              <a16:creationId xmlns:a16="http://schemas.microsoft.com/office/drawing/2014/main" id="{64AFBC54-410F-4982-B0AC-77571796D6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5" name="Imagen 13983" descr="http://www.icbf.gov.co/images/pobtrans.gif">
          <a:extLst>
            <a:ext uri="{FF2B5EF4-FFF2-40B4-BE49-F238E27FC236}">
              <a16:creationId xmlns:a16="http://schemas.microsoft.com/office/drawing/2014/main" id="{D10DE523-BF85-46E5-9278-7A6B9E661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6" name="Imagen 14387" descr="http://www.icbf.gov.co/images/pobtrans.gif">
          <a:extLst>
            <a:ext uri="{FF2B5EF4-FFF2-40B4-BE49-F238E27FC236}">
              <a16:creationId xmlns:a16="http://schemas.microsoft.com/office/drawing/2014/main" id="{258648E3-AB12-42CE-B5DE-25261491C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7" name="Imagen 14460" descr="http://www.icbf.gov.co/images/pobtrans.gif">
          <a:extLst>
            <a:ext uri="{FF2B5EF4-FFF2-40B4-BE49-F238E27FC236}">
              <a16:creationId xmlns:a16="http://schemas.microsoft.com/office/drawing/2014/main" id="{AA386C90-F90E-4D20-A4DB-C406A0D14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8" name="Imagen 14689" descr="http://www.icbf.gov.co/images/pobtrans.gif">
          <a:extLst>
            <a:ext uri="{FF2B5EF4-FFF2-40B4-BE49-F238E27FC236}">
              <a16:creationId xmlns:a16="http://schemas.microsoft.com/office/drawing/2014/main" id="{394B39E4-6482-4C1F-8DD6-9625FA673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9" name="Imagen 14884" descr="http://www.icbf.gov.co/images/pobtrans.gif">
          <a:extLst>
            <a:ext uri="{FF2B5EF4-FFF2-40B4-BE49-F238E27FC236}">
              <a16:creationId xmlns:a16="http://schemas.microsoft.com/office/drawing/2014/main" id="{501CDAF9-667D-418A-86A2-DDDD1CC263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0" name="Imagen 15080" descr="http://www.icbf.gov.co/images/pobtrans.gif">
          <a:extLst>
            <a:ext uri="{FF2B5EF4-FFF2-40B4-BE49-F238E27FC236}">
              <a16:creationId xmlns:a16="http://schemas.microsoft.com/office/drawing/2014/main" id="{951B8495-8B63-4518-B0FA-8E4521199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1" name="Imagen 15397" descr="http://www.icbf.gov.co/images/pobtrans.gif">
          <a:extLst>
            <a:ext uri="{FF2B5EF4-FFF2-40B4-BE49-F238E27FC236}">
              <a16:creationId xmlns:a16="http://schemas.microsoft.com/office/drawing/2014/main" id="{ABD596B5-E318-4D94-A8EA-6329CD981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2" name="Imagen 15538" descr="http://www.icbf.gov.co/images/pobtrans.gif">
          <a:extLst>
            <a:ext uri="{FF2B5EF4-FFF2-40B4-BE49-F238E27FC236}">
              <a16:creationId xmlns:a16="http://schemas.microsoft.com/office/drawing/2014/main" id="{41903C65-06D3-4901-A3ED-2E0F24641D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3" name="Imagen 15814" descr="http://www.icbf.gov.co/images/pobtrans.gif">
          <a:extLst>
            <a:ext uri="{FF2B5EF4-FFF2-40B4-BE49-F238E27FC236}">
              <a16:creationId xmlns:a16="http://schemas.microsoft.com/office/drawing/2014/main" id="{2987DC5B-BD65-4F38-BB18-41947E8EC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4" name="Imagen 15817" descr="http://www.icbf.gov.co/images/pobtrans.gif">
          <a:extLst>
            <a:ext uri="{FF2B5EF4-FFF2-40B4-BE49-F238E27FC236}">
              <a16:creationId xmlns:a16="http://schemas.microsoft.com/office/drawing/2014/main" id="{63CFB8D9-D945-450C-9867-2937AD5B6C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5" name="Imagen 16193" descr="http://www.icbf.gov.co/images/pobtrans.gif">
          <a:extLst>
            <a:ext uri="{FF2B5EF4-FFF2-40B4-BE49-F238E27FC236}">
              <a16:creationId xmlns:a16="http://schemas.microsoft.com/office/drawing/2014/main" id="{8F004DB7-9880-4E41-9A8D-04899198EA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6" name="Imagen 16273" descr="http://www.icbf.gov.co/images/pobtrans.gif">
          <a:extLst>
            <a:ext uri="{FF2B5EF4-FFF2-40B4-BE49-F238E27FC236}">
              <a16:creationId xmlns:a16="http://schemas.microsoft.com/office/drawing/2014/main" id="{CB7D4137-2AA1-4EFF-8071-9380DCE357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7" name="Imagen 16503" descr="http://www.icbf.gov.co/images/pobtrans.gif">
          <a:extLst>
            <a:ext uri="{FF2B5EF4-FFF2-40B4-BE49-F238E27FC236}">
              <a16:creationId xmlns:a16="http://schemas.microsoft.com/office/drawing/2014/main" id="{DD13EF43-6B15-42C9-B928-4CECC1967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8" name="Imagen 16724" descr="http://www.icbf.gov.co/images/pobtrans.gif">
          <a:extLst>
            <a:ext uri="{FF2B5EF4-FFF2-40B4-BE49-F238E27FC236}">
              <a16:creationId xmlns:a16="http://schemas.microsoft.com/office/drawing/2014/main" id="{48FDC7B2-C113-4495-A864-1765593EE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9" name="Imagen 17478" descr="http://www.icbf.gov.co/images/pobtrans.gif">
          <a:extLst>
            <a:ext uri="{FF2B5EF4-FFF2-40B4-BE49-F238E27FC236}">
              <a16:creationId xmlns:a16="http://schemas.microsoft.com/office/drawing/2014/main" id="{83EDD32C-900F-4625-A519-233146F43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0" name="Imagen 17640" descr="http://www.icbf.gov.co/images/pobtrans.gif">
          <a:extLst>
            <a:ext uri="{FF2B5EF4-FFF2-40B4-BE49-F238E27FC236}">
              <a16:creationId xmlns:a16="http://schemas.microsoft.com/office/drawing/2014/main" id="{91B4BB25-99C9-47B6-97DC-6DCE186957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1" name="Imagen 17642" descr="http://www.icbf.gov.co/images/pobtrans.gif">
          <a:extLst>
            <a:ext uri="{FF2B5EF4-FFF2-40B4-BE49-F238E27FC236}">
              <a16:creationId xmlns:a16="http://schemas.microsoft.com/office/drawing/2014/main" id="{969EC9AF-3AD0-4A1E-B20A-25E3ACE598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2" name="Imagen 19004" descr="http://www.icbf.gov.co/images/pobtrans.gif">
          <a:extLst>
            <a:ext uri="{FF2B5EF4-FFF2-40B4-BE49-F238E27FC236}">
              <a16:creationId xmlns:a16="http://schemas.microsoft.com/office/drawing/2014/main" id="{7C4824E2-0E20-4342-A667-D7AD6012D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3" name="Imagen 19474" descr="http://www.icbf.gov.co/images/pobtrans.gif">
          <a:extLst>
            <a:ext uri="{FF2B5EF4-FFF2-40B4-BE49-F238E27FC236}">
              <a16:creationId xmlns:a16="http://schemas.microsoft.com/office/drawing/2014/main" id="{15DF5BD9-2DCF-4D92-BE96-0AA84EC14E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4" name="Imagen 19708" descr="http://www.icbf.gov.co/images/pobtrans.gif">
          <a:extLst>
            <a:ext uri="{FF2B5EF4-FFF2-40B4-BE49-F238E27FC236}">
              <a16:creationId xmlns:a16="http://schemas.microsoft.com/office/drawing/2014/main" id="{32638629-DDA9-4D16-B235-C1003B14E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5" name="Imagen 19720" descr="http://www.icbf.gov.co/images/pobtrans.gif">
          <a:extLst>
            <a:ext uri="{FF2B5EF4-FFF2-40B4-BE49-F238E27FC236}">
              <a16:creationId xmlns:a16="http://schemas.microsoft.com/office/drawing/2014/main" id="{69F6CCC7-C989-4B21-9945-CD33146770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6" name="Imagen 19739" descr="http://www.icbf.gov.co/images/pobtrans.gif">
          <a:extLst>
            <a:ext uri="{FF2B5EF4-FFF2-40B4-BE49-F238E27FC236}">
              <a16:creationId xmlns:a16="http://schemas.microsoft.com/office/drawing/2014/main" id="{8D1C4BA3-F729-413B-A095-859F820AF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7" name="Imagen 19765" descr="http://www.icbf.gov.co/images/pobtrans.gif">
          <a:extLst>
            <a:ext uri="{FF2B5EF4-FFF2-40B4-BE49-F238E27FC236}">
              <a16:creationId xmlns:a16="http://schemas.microsoft.com/office/drawing/2014/main" id="{10E313AB-AEDA-458D-A4AE-848F3B0648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8" name="Imagen 19774" descr="http://www.icbf.gov.co/images/pobtrans.gif">
          <a:extLst>
            <a:ext uri="{FF2B5EF4-FFF2-40B4-BE49-F238E27FC236}">
              <a16:creationId xmlns:a16="http://schemas.microsoft.com/office/drawing/2014/main" id="{211A6CB3-BA3E-4C74-86C2-874272C69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9" name="Imagen 20425" descr="http://www.icbf.gov.co/images/pobtrans.gif">
          <a:extLst>
            <a:ext uri="{FF2B5EF4-FFF2-40B4-BE49-F238E27FC236}">
              <a16:creationId xmlns:a16="http://schemas.microsoft.com/office/drawing/2014/main" id="{09BD140C-5717-44A0-B5A9-F18B1E91E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0" name="Imagen 20722" descr="http://www.icbf.gov.co/images/pobtrans.gif">
          <a:extLst>
            <a:ext uri="{FF2B5EF4-FFF2-40B4-BE49-F238E27FC236}">
              <a16:creationId xmlns:a16="http://schemas.microsoft.com/office/drawing/2014/main" id="{6E338418-BAA2-4629-9A0C-467A2B53C5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1" name="Imagen 20732" descr="http://www.icbf.gov.co/images/pobtrans.gif">
          <a:extLst>
            <a:ext uri="{FF2B5EF4-FFF2-40B4-BE49-F238E27FC236}">
              <a16:creationId xmlns:a16="http://schemas.microsoft.com/office/drawing/2014/main" id="{E8EB085E-D5C1-4FF3-A02D-8CE04A571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2" name="Imagen 21759" descr="http://www.icbf.gov.co/images/pobtrans.gif">
          <a:extLst>
            <a:ext uri="{FF2B5EF4-FFF2-40B4-BE49-F238E27FC236}">
              <a16:creationId xmlns:a16="http://schemas.microsoft.com/office/drawing/2014/main" id="{70DD7D04-E758-41DC-97C3-C7310873C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3" name="Imagen 21761" descr="http://www.icbf.gov.co/images/pobtrans.gif">
          <a:extLst>
            <a:ext uri="{FF2B5EF4-FFF2-40B4-BE49-F238E27FC236}">
              <a16:creationId xmlns:a16="http://schemas.microsoft.com/office/drawing/2014/main" id="{586B6E67-5101-4407-BA43-18F7768AD7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4" name="Imagen 22260" descr="http://www.icbf.gov.co/images/pobtrans.gif">
          <a:extLst>
            <a:ext uri="{FF2B5EF4-FFF2-40B4-BE49-F238E27FC236}">
              <a16:creationId xmlns:a16="http://schemas.microsoft.com/office/drawing/2014/main" id="{1A5E83AF-F864-49F5-9FEA-CE9B81190B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5" name="Imagen 22263" descr="http://www.icbf.gov.co/images/pobtrans.gif">
          <a:extLst>
            <a:ext uri="{FF2B5EF4-FFF2-40B4-BE49-F238E27FC236}">
              <a16:creationId xmlns:a16="http://schemas.microsoft.com/office/drawing/2014/main" id="{8EBB8149-4196-4A5C-BC92-34BBD2C619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6" name="Imagen 22421" descr="http://www.icbf.gov.co/images/pobtrans.gif">
          <a:extLst>
            <a:ext uri="{FF2B5EF4-FFF2-40B4-BE49-F238E27FC236}">
              <a16:creationId xmlns:a16="http://schemas.microsoft.com/office/drawing/2014/main" id="{DEFEF815-6C25-4506-ABA6-5FC3808783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7" name="Imagen 22513" descr="http://www.icbf.gov.co/images/pobtrans.gif">
          <a:extLst>
            <a:ext uri="{FF2B5EF4-FFF2-40B4-BE49-F238E27FC236}">
              <a16:creationId xmlns:a16="http://schemas.microsoft.com/office/drawing/2014/main" id="{92501A1C-952F-44D5-BF1F-31046C6DD7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8" name="Imagen 22526" descr="http://www.icbf.gov.co/images/pobtrans.gif">
          <a:extLst>
            <a:ext uri="{FF2B5EF4-FFF2-40B4-BE49-F238E27FC236}">
              <a16:creationId xmlns:a16="http://schemas.microsoft.com/office/drawing/2014/main" id="{B94EE500-0054-4B44-B984-7119A0D019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9" name="Imagen 22532" descr="http://www.icbf.gov.co/images/pobtrans.gif">
          <a:extLst>
            <a:ext uri="{FF2B5EF4-FFF2-40B4-BE49-F238E27FC236}">
              <a16:creationId xmlns:a16="http://schemas.microsoft.com/office/drawing/2014/main" id="{B06AFD77-7D23-4403-A8A3-0C672242E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0" name="Imagen 22541" descr="http://www.icbf.gov.co/images/pobtrans.gif">
          <a:extLst>
            <a:ext uri="{FF2B5EF4-FFF2-40B4-BE49-F238E27FC236}">
              <a16:creationId xmlns:a16="http://schemas.microsoft.com/office/drawing/2014/main" id="{8B78E0EE-3E58-42B5-981C-166136CD9C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1" name="Imagen 22616" descr="http://www.icbf.gov.co/images/pobtrans.gif">
          <a:extLst>
            <a:ext uri="{FF2B5EF4-FFF2-40B4-BE49-F238E27FC236}">
              <a16:creationId xmlns:a16="http://schemas.microsoft.com/office/drawing/2014/main" id="{4EE852E8-DF13-4C0E-898E-AA087C3D2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2" name="Imagen 24926" descr="http://www.icbf.gov.co/images/pobtrans.gif">
          <a:extLst>
            <a:ext uri="{FF2B5EF4-FFF2-40B4-BE49-F238E27FC236}">
              <a16:creationId xmlns:a16="http://schemas.microsoft.com/office/drawing/2014/main" id="{8E6DC4CB-9F89-480F-B11A-CF2C12536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3" name="Imagen 25180" descr="http://www.icbf.gov.co/images/pobtrans.gif">
          <a:extLst>
            <a:ext uri="{FF2B5EF4-FFF2-40B4-BE49-F238E27FC236}">
              <a16:creationId xmlns:a16="http://schemas.microsoft.com/office/drawing/2014/main" id="{6099A69E-D872-48EB-83C6-DFC2CB0BFA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4" name="Imagen 26352" descr="http://www.icbf.gov.co/images/pobtrans.gif">
          <a:extLst>
            <a:ext uri="{FF2B5EF4-FFF2-40B4-BE49-F238E27FC236}">
              <a16:creationId xmlns:a16="http://schemas.microsoft.com/office/drawing/2014/main" id="{1000BF8C-B35E-4765-88BE-2DE0DBF5C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5" name="Imagen 26386" descr="http://www.icbf.gov.co/images/pobtrans.gif">
          <a:extLst>
            <a:ext uri="{FF2B5EF4-FFF2-40B4-BE49-F238E27FC236}">
              <a16:creationId xmlns:a16="http://schemas.microsoft.com/office/drawing/2014/main" id="{6DA54600-5B1A-4FB7-A5ED-50D788AC1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6" name="Imagen 26401" descr="http://www.icbf.gov.co/images/pobtrans.gif">
          <a:extLst>
            <a:ext uri="{FF2B5EF4-FFF2-40B4-BE49-F238E27FC236}">
              <a16:creationId xmlns:a16="http://schemas.microsoft.com/office/drawing/2014/main" id="{C8689A66-122B-4DB6-B4DF-6C33D825E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7" name="Imagen 26411" descr="http://www.icbf.gov.co/images/pobtrans.gif">
          <a:extLst>
            <a:ext uri="{FF2B5EF4-FFF2-40B4-BE49-F238E27FC236}">
              <a16:creationId xmlns:a16="http://schemas.microsoft.com/office/drawing/2014/main" id="{95E38090-9374-4996-868E-AEB2C6EC8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8" name="Imagen 26420" descr="http://www.icbf.gov.co/images/pobtrans.gif">
          <a:extLst>
            <a:ext uri="{FF2B5EF4-FFF2-40B4-BE49-F238E27FC236}">
              <a16:creationId xmlns:a16="http://schemas.microsoft.com/office/drawing/2014/main" id="{45F24D15-1E80-4871-B130-929E2DED4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9" name="Imagen 26433" descr="http://www.icbf.gov.co/images/pobtrans.gif">
          <a:extLst>
            <a:ext uri="{FF2B5EF4-FFF2-40B4-BE49-F238E27FC236}">
              <a16:creationId xmlns:a16="http://schemas.microsoft.com/office/drawing/2014/main" id="{7528A1C9-612D-4594-B4BB-ABA3D9B9C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0" name="Imagen 26468" descr="http://www.icbf.gov.co/images/pobtrans.gif">
          <a:extLst>
            <a:ext uri="{FF2B5EF4-FFF2-40B4-BE49-F238E27FC236}">
              <a16:creationId xmlns:a16="http://schemas.microsoft.com/office/drawing/2014/main" id="{A39ADA94-4B76-4EBE-B2A6-554ED69A74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1" name="Imagen 26473" descr="http://www.icbf.gov.co/images/pobtrans.gif">
          <a:extLst>
            <a:ext uri="{FF2B5EF4-FFF2-40B4-BE49-F238E27FC236}">
              <a16:creationId xmlns:a16="http://schemas.microsoft.com/office/drawing/2014/main" id="{517A3816-1F59-4C2A-BB38-72847B2DC9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2" name="Imagen 26476" descr="http://www.icbf.gov.co/images/pobtrans.gif">
          <a:extLst>
            <a:ext uri="{FF2B5EF4-FFF2-40B4-BE49-F238E27FC236}">
              <a16:creationId xmlns:a16="http://schemas.microsoft.com/office/drawing/2014/main" id="{88986AAF-F837-4B8C-90C8-8C0C6407D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3" name="Imagen 26583" descr="http://www.icbf.gov.co/images/pobtrans.gif">
          <a:extLst>
            <a:ext uri="{FF2B5EF4-FFF2-40B4-BE49-F238E27FC236}">
              <a16:creationId xmlns:a16="http://schemas.microsoft.com/office/drawing/2014/main" id="{402CF691-2B04-440E-86B4-E6098DC7E4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4" name="Imagen 26594" descr="http://www.icbf.gov.co/images/pobtrans.gif">
          <a:extLst>
            <a:ext uri="{FF2B5EF4-FFF2-40B4-BE49-F238E27FC236}">
              <a16:creationId xmlns:a16="http://schemas.microsoft.com/office/drawing/2014/main" id="{948F733A-DCEA-4D7A-9FB1-AD68319619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5" name="Imagen 26605" descr="http://www.icbf.gov.co/images/pobtrans.gif">
          <a:extLst>
            <a:ext uri="{FF2B5EF4-FFF2-40B4-BE49-F238E27FC236}">
              <a16:creationId xmlns:a16="http://schemas.microsoft.com/office/drawing/2014/main" id="{F617C609-9F28-4EEC-902F-14C0E078F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6" name="Imagen 26617" descr="http://www.icbf.gov.co/images/pobtrans.gif">
          <a:extLst>
            <a:ext uri="{FF2B5EF4-FFF2-40B4-BE49-F238E27FC236}">
              <a16:creationId xmlns:a16="http://schemas.microsoft.com/office/drawing/2014/main" id="{F18194CC-1650-4D4D-B8A9-94535EF222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7" name="Imagen 26634" descr="http://www.icbf.gov.co/images/pobtrans.gif">
          <a:extLst>
            <a:ext uri="{FF2B5EF4-FFF2-40B4-BE49-F238E27FC236}">
              <a16:creationId xmlns:a16="http://schemas.microsoft.com/office/drawing/2014/main" id="{589F086E-9A92-4B64-924A-8901C0013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8" name="Imagen 26666" descr="http://www.icbf.gov.co/images/pobtrans.gif">
          <a:extLst>
            <a:ext uri="{FF2B5EF4-FFF2-40B4-BE49-F238E27FC236}">
              <a16:creationId xmlns:a16="http://schemas.microsoft.com/office/drawing/2014/main" id="{468F2405-093B-4B47-A103-6A55D4CB57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9" name="Imagen 26687" descr="http://www.icbf.gov.co/images/pobtrans.gif">
          <a:extLst>
            <a:ext uri="{FF2B5EF4-FFF2-40B4-BE49-F238E27FC236}">
              <a16:creationId xmlns:a16="http://schemas.microsoft.com/office/drawing/2014/main" id="{820A9872-FCB2-40B6-9562-785FC8D55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0" name="Imagen 26713" descr="http://www.icbf.gov.co/images/pobtrans.gif">
          <a:extLst>
            <a:ext uri="{FF2B5EF4-FFF2-40B4-BE49-F238E27FC236}">
              <a16:creationId xmlns:a16="http://schemas.microsoft.com/office/drawing/2014/main" id="{1BDEBE78-0A4F-4334-8345-0234F48C8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1" name="Imagen 26726" descr="http://www.icbf.gov.co/images/pobtrans.gif">
          <a:extLst>
            <a:ext uri="{FF2B5EF4-FFF2-40B4-BE49-F238E27FC236}">
              <a16:creationId xmlns:a16="http://schemas.microsoft.com/office/drawing/2014/main" id="{EDEE29B8-AD27-4E7B-8ECB-BCD676E04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2" name="Imagen 27432" descr="http://www.icbf.gov.co/images/pobtrans.gif">
          <a:extLst>
            <a:ext uri="{FF2B5EF4-FFF2-40B4-BE49-F238E27FC236}">
              <a16:creationId xmlns:a16="http://schemas.microsoft.com/office/drawing/2014/main" id="{27A822ED-8878-429F-B63B-58048903E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3" name="Imagen 29931" descr="http://www.icbf.gov.co/images/pobtrans.gif">
          <a:extLst>
            <a:ext uri="{FF2B5EF4-FFF2-40B4-BE49-F238E27FC236}">
              <a16:creationId xmlns:a16="http://schemas.microsoft.com/office/drawing/2014/main" id="{B0762C33-28C8-41D8-AC11-24B1D3A92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4" name="Imagen 29941" descr="http://www.icbf.gov.co/images/pobtrans.gif">
          <a:extLst>
            <a:ext uri="{FF2B5EF4-FFF2-40B4-BE49-F238E27FC236}">
              <a16:creationId xmlns:a16="http://schemas.microsoft.com/office/drawing/2014/main" id="{7E47BCEC-4FCB-44FC-A0AB-6706C820D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5" name="Imagen 29990" descr="http://www.icbf.gov.co/images/pobtrans.gif">
          <a:extLst>
            <a:ext uri="{FF2B5EF4-FFF2-40B4-BE49-F238E27FC236}">
              <a16:creationId xmlns:a16="http://schemas.microsoft.com/office/drawing/2014/main" id="{49EB69F7-1E45-43D0-9ED1-0B7208BE48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6" name="Imagen 30000" descr="http://www.icbf.gov.co/images/pobtrans.gif">
          <a:extLst>
            <a:ext uri="{FF2B5EF4-FFF2-40B4-BE49-F238E27FC236}">
              <a16:creationId xmlns:a16="http://schemas.microsoft.com/office/drawing/2014/main" id="{87B4DA71-90B4-49C0-AA71-1BABB2A678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7" name="Imagen 30062" descr="http://www.icbf.gov.co/images/pobtrans.gif">
          <a:extLst>
            <a:ext uri="{FF2B5EF4-FFF2-40B4-BE49-F238E27FC236}">
              <a16:creationId xmlns:a16="http://schemas.microsoft.com/office/drawing/2014/main" id="{0FF3A57A-2CC5-4EFF-98B6-185037A396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8" name="Imagen 30457" descr="http://www.icbf.gov.co/images/pobtrans.gif">
          <a:extLst>
            <a:ext uri="{FF2B5EF4-FFF2-40B4-BE49-F238E27FC236}">
              <a16:creationId xmlns:a16="http://schemas.microsoft.com/office/drawing/2014/main" id="{237F8FBC-FE0E-435D-B26F-872103379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9" name="Imagen 30467" descr="http://www.icbf.gov.co/images/pobtrans.gif">
          <a:extLst>
            <a:ext uri="{FF2B5EF4-FFF2-40B4-BE49-F238E27FC236}">
              <a16:creationId xmlns:a16="http://schemas.microsoft.com/office/drawing/2014/main" id="{DE3B8596-D675-4F67-AA29-3BA35318E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0" name="Imagen 30991" descr="http://www.icbf.gov.co/images/pobtrans.gif">
          <a:extLst>
            <a:ext uri="{FF2B5EF4-FFF2-40B4-BE49-F238E27FC236}">
              <a16:creationId xmlns:a16="http://schemas.microsoft.com/office/drawing/2014/main" id="{101C092C-EA65-42E7-A0E4-6F2E31942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1" name="Imagen 31612" descr="http://www.icbf.gov.co/images/pobtrans.gif">
          <a:extLst>
            <a:ext uri="{FF2B5EF4-FFF2-40B4-BE49-F238E27FC236}">
              <a16:creationId xmlns:a16="http://schemas.microsoft.com/office/drawing/2014/main" id="{68234F0C-1254-41D2-876D-896050ACB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2" name="Imagen 31624" descr="http://www.icbf.gov.co/images/pobtrans.gif">
          <a:extLst>
            <a:ext uri="{FF2B5EF4-FFF2-40B4-BE49-F238E27FC236}">
              <a16:creationId xmlns:a16="http://schemas.microsoft.com/office/drawing/2014/main" id="{7922B583-8FD1-4D58-A454-25FB86AE05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3" name="Imagen 32047" descr="http://www.icbf.gov.co/images/pobtrans.gif">
          <a:extLst>
            <a:ext uri="{FF2B5EF4-FFF2-40B4-BE49-F238E27FC236}">
              <a16:creationId xmlns:a16="http://schemas.microsoft.com/office/drawing/2014/main" id="{CD731F40-6F96-4B14-A60B-6FEA0E6F8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4" name="Imagen 32272" descr="http://www.icbf.gov.co/images/pobtrans.gif">
          <a:extLst>
            <a:ext uri="{FF2B5EF4-FFF2-40B4-BE49-F238E27FC236}">
              <a16:creationId xmlns:a16="http://schemas.microsoft.com/office/drawing/2014/main" id="{33BA6BB4-98EB-40B9-982D-D3122575F9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5" name="Imagen 32612" descr="http://www.icbf.gov.co/images/pobtrans.gif">
          <a:extLst>
            <a:ext uri="{FF2B5EF4-FFF2-40B4-BE49-F238E27FC236}">
              <a16:creationId xmlns:a16="http://schemas.microsoft.com/office/drawing/2014/main" id="{661B435F-4930-4DCB-BCD3-E84155654F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6" name="Imagen 32881" descr="http://www.icbf.gov.co/images/pobtrans.gif">
          <a:extLst>
            <a:ext uri="{FF2B5EF4-FFF2-40B4-BE49-F238E27FC236}">
              <a16:creationId xmlns:a16="http://schemas.microsoft.com/office/drawing/2014/main" id="{696EA4AA-9FD8-4558-A46E-030545404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7" name="Imagen 34363" descr="http://www.icbf.gov.co/images/pobtrans.gif">
          <a:extLst>
            <a:ext uri="{FF2B5EF4-FFF2-40B4-BE49-F238E27FC236}">
              <a16:creationId xmlns:a16="http://schemas.microsoft.com/office/drawing/2014/main" id="{A969C2C1-6B69-4BAD-B154-B5F03D010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8" name="Imagen 34367" descr="http://www.icbf.gov.co/images/pobtrans.gif">
          <a:extLst>
            <a:ext uri="{FF2B5EF4-FFF2-40B4-BE49-F238E27FC236}">
              <a16:creationId xmlns:a16="http://schemas.microsoft.com/office/drawing/2014/main" id="{CCA15803-E265-41AB-9BF3-3EBAE74D2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9" name="Imagen 34608" descr="http://www.icbf.gov.co/images/pobtrans.gif">
          <a:extLst>
            <a:ext uri="{FF2B5EF4-FFF2-40B4-BE49-F238E27FC236}">
              <a16:creationId xmlns:a16="http://schemas.microsoft.com/office/drawing/2014/main" id="{5C588901-592F-4149-A606-6CA55FE8A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0" name="Imagen 35048" descr="http://www.icbf.gov.co/images/pobtrans.gif">
          <a:extLst>
            <a:ext uri="{FF2B5EF4-FFF2-40B4-BE49-F238E27FC236}">
              <a16:creationId xmlns:a16="http://schemas.microsoft.com/office/drawing/2014/main" id="{01FC7B29-C33A-4BCA-8972-5085E0105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1" name="Imagen 35978" descr="http://www.icbf.gov.co/images/pobtrans.gif">
          <a:extLst>
            <a:ext uri="{FF2B5EF4-FFF2-40B4-BE49-F238E27FC236}">
              <a16:creationId xmlns:a16="http://schemas.microsoft.com/office/drawing/2014/main" id="{AC457C82-262C-4B7E-A47F-6D3F286E6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2" name="Imagen 36001" descr="http://www.icbf.gov.co/images/pobtrans.gif">
          <a:extLst>
            <a:ext uri="{FF2B5EF4-FFF2-40B4-BE49-F238E27FC236}">
              <a16:creationId xmlns:a16="http://schemas.microsoft.com/office/drawing/2014/main" id="{5F4D9D2A-72D2-4E0A-B70E-379BDC0113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3" name="Imagen 36006" descr="http://www.icbf.gov.co/images/pobtrans.gif">
          <a:extLst>
            <a:ext uri="{FF2B5EF4-FFF2-40B4-BE49-F238E27FC236}">
              <a16:creationId xmlns:a16="http://schemas.microsoft.com/office/drawing/2014/main" id="{14BCD129-2F30-4211-81D3-5A859E2586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4" name="Imagen 36010" descr="http://www.icbf.gov.co/images/pobtrans.gif">
          <a:extLst>
            <a:ext uri="{FF2B5EF4-FFF2-40B4-BE49-F238E27FC236}">
              <a16:creationId xmlns:a16="http://schemas.microsoft.com/office/drawing/2014/main" id="{E8DBDC63-1114-4516-B364-D1D4C3E85E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5" name="Imagen 36018" descr="http://www.icbf.gov.co/images/pobtrans.gif">
          <a:extLst>
            <a:ext uri="{FF2B5EF4-FFF2-40B4-BE49-F238E27FC236}">
              <a16:creationId xmlns:a16="http://schemas.microsoft.com/office/drawing/2014/main" id="{0109F6AF-4B6C-4BAA-97D6-068D13B1CC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6" name="Imagen 36027" descr="http://www.icbf.gov.co/images/pobtrans.gif">
          <a:extLst>
            <a:ext uri="{FF2B5EF4-FFF2-40B4-BE49-F238E27FC236}">
              <a16:creationId xmlns:a16="http://schemas.microsoft.com/office/drawing/2014/main" id="{EF76EE4D-60F3-49F6-98DA-CE2A8D042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971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69</xdr:row>
      <xdr:rowOff>0</xdr:rowOff>
    </xdr:from>
    <xdr:ext cx="9525" cy="114300"/>
    <xdr:pic>
      <xdr:nvPicPr>
        <xdr:cNvPr id="147" name="Imagen 146" descr="http://www.icbf.gov.co/images/pobtrans.gif">
          <a:extLst>
            <a:ext uri="{FF2B5EF4-FFF2-40B4-BE49-F238E27FC236}">
              <a16:creationId xmlns:a16="http://schemas.microsoft.com/office/drawing/2014/main" id="{EE1F8409-A5AB-4185-BF1B-CF49E96D6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8" name="Imagen 147" descr="http://www.icbf.gov.co/images/pobtrans.gif">
          <a:extLst>
            <a:ext uri="{FF2B5EF4-FFF2-40B4-BE49-F238E27FC236}">
              <a16:creationId xmlns:a16="http://schemas.microsoft.com/office/drawing/2014/main" id="{97180B2A-282D-41B0-A4F0-0B24CB5948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9" name="Imagen 148" descr="http://www.icbf.gov.co/images/pobtrans.gif">
          <a:extLst>
            <a:ext uri="{FF2B5EF4-FFF2-40B4-BE49-F238E27FC236}">
              <a16:creationId xmlns:a16="http://schemas.microsoft.com/office/drawing/2014/main" id="{73A4DB29-789A-464E-B9FE-7FFD37C02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0" name="Imagen 149" descr="http://www.icbf.gov.co/images/pobtrans.gif">
          <a:extLst>
            <a:ext uri="{FF2B5EF4-FFF2-40B4-BE49-F238E27FC236}">
              <a16:creationId xmlns:a16="http://schemas.microsoft.com/office/drawing/2014/main" id="{D9C94DF8-F933-437B-A07C-9CC8EB5EB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1" name="Imagen 150" descr="http://www.icbf.gov.co/images/pobtrans.gif">
          <a:extLst>
            <a:ext uri="{FF2B5EF4-FFF2-40B4-BE49-F238E27FC236}">
              <a16:creationId xmlns:a16="http://schemas.microsoft.com/office/drawing/2014/main" id="{91CFEFE8-25CF-48A7-B1C4-2EF820143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2" name="Imagen 151" descr="http://www.icbf.gov.co/images/pobtrans.gif">
          <a:extLst>
            <a:ext uri="{FF2B5EF4-FFF2-40B4-BE49-F238E27FC236}">
              <a16:creationId xmlns:a16="http://schemas.microsoft.com/office/drawing/2014/main" id="{C4CE2207-1ED4-4752-AD18-29D05AB92B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3" name="Imagen 152" descr="http://www.icbf.gov.co/images/pobtrans.gif">
          <a:extLst>
            <a:ext uri="{FF2B5EF4-FFF2-40B4-BE49-F238E27FC236}">
              <a16:creationId xmlns:a16="http://schemas.microsoft.com/office/drawing/2014/main" id="{A54F2B01-C381-4691-922D-EF2275C0E9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4" name="Imagen 153" descr="http://www.icbf.gov.co/images/pobtrans.gif">
          <a:extLst>
            <a:ext uri="{FF2B5EF4-FFF2-40B4-BE49-F238E27FC236}">
              <a16:creationId xmlns:a16="http://schemas.microsoft.com/office/drawing/2014/main" id="{EF9B4516-A03C-4307-AF30-5AD6214F86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5" name="Imagen 154" descr="http://www.icbf.gov.co/images/pobtrans.gif">
          <a:extLst>
            <a:ext uri="{FF2B5EF4-FFF2-40B4-BE49-F238E27FC236}">
              <a16:creationId xmlns:a16="http://schemas.microsoft.com/office/drawing/2014/main" id="{CE229010-9175-4ACF-B713-37EA6E33C5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6" name="Imagen 155" descr="http://www.icbf.gov.co/images/pobtrans.gif">
          <a:extLst>
            <a:ext uri="{FF2B5EF4-FFF2-40B4-BE49-F238E27FC236}">
              <a16:creationId xmlns:a16="http://schemas.microsoft.com/office/drawing/2014/main" id="{8C46029D-FF3E-4BBC-A6AD-0937BD5B6A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7" name="Imagen 156" descr="http://www.icbf.gov.co/images/pobtrans.gif">
          <a:extLst>
            <a:ext uri="{FF2B5EF4-FFF2-40B4-BE49-F238E27FC236}">
              <a16:creationId xmlns:a16="http://schemas.microsoft.com/office/drawing/2014/main" id="{37A0595E-93B1-456B-87BD-CD4B62D2AC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8" name="Imagen 157" descr="http://www.icbf.gov.co/images/pobtrans.gif">
          <a:extLst>
            <a:ext uri="{FF2B5EF4-FFF2-40B4-BE49-F238E27FC236}">
              <a16:creationId xmlns:a16="http://schemas.microsoft.com/office/drawing/2014/main" id="{7AD45482-1EE1-47F4-AF1C-1737549B98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9" name="Imagen 158" descr="http://www.icbf.gov.co/images/pobtrans.gif">
          <a:extLst>
            <a:ext uri="{FF2B5EF4-FFF2-40B4-BE49-F238E27FC236}">
              <a16:creationId xmlns:a16="http://schemas.microsoft.com/office/drawing/2014/main" id="{47202A8E-1594-412D-90AE-D3EB31406F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0" name="Imagen 159" descr="http://www.icbf.gov.co/images/pobtrans.gif">
          <a:extLst>
            <a:ext uri="{FF2B5EF4-FFF2-40B4-BE49-F238E27FC236}">
              <a16:creationId xmlns:a16="http://schemas.microsoft.com/office/drawing/2014/main" id="{FD0477E6-DEFC-4A42-BD31-E39792EBE2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1" name="Imagen 160" descr="http://www.icbf.gov.co/images/pobtrans.gif">
          <a:extLst>
            <a:ext uri="{FF2B5EF4-FFF2-40B4-BE49-F238E27FC236}">
              <a16:creationId xmlns:a16="http://schemas.microsoft.com/office/drawing/2014/main" id="{73BC155E-DA20-43E1-B442-88102D2D2E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2" name="Imagen 161" descr="http://www.icbf.gov.co/images/pobtrans.gif">
          <a:extLst>
            <a:ext uri="{FF2B5EF4-FFF2-40B4-BE49-F238E27FC236}">
              <a16:creationId xmlns:a16="http://schemas.microsoft.com/office/drawing/2014/main" id="{D7AFD9CF-F539-4783-8BE4-65593385B2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3" name="Imagen 162" descr="http://www.icbf.gov.co/images/pobtrans.gif">
          <a:extLst>
            <a:ext uri="{FF2B5EF4-FFF2-40B4-BE49-F238E27FC236}">
              <a16:creationId xmlns:a16="http://schemas.microsoft.com/office/drawing/2014/main" id="{7E1DE2B4-87FD-4D0D-A36C-F2AE7CBAB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4" name="Imagen 163" descr="http://www.icbf.gov.co/images/pobtrans.gif">
          <a:extLst>
            <a:ext uri="{FF2B5EF4-FFF2-40B4-BE49-F238E27FC236}">
              <a16:creationId xmlns:a16="http://schemas.microsoft.com/office/drawing/2014/main" id="{3FBC0231-44A8-40F7-87DD-3E062C6A13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5" name="Imagen 164" descr="http://www.icbf.gov.co/images/pobtrans.gif">
          <a:extLst>
            <a:ext uri="{FF2B5EF4-FFF2-40B4-BE49-F238E27FC236}">
              <a16:creationId xmlns:a16="http://schemas.microsoft.com/office/drawing/2014/main" id="{B85A50A3-3E96-499B-B1BA-C02989AFDF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6" name="Imagen 165" descr="http://www.icbf.gov.co/images/pobtrans.gif">
          <a:extLst>
            <a:ext uri="{FF2B5EF4-FFF2-40B4-BE49-F238E27FC236}">
              <a16:creationId xmlns:a16="http://schemas.microsoft.com/office/drawing/2014/main" id="{0A1A20EE-93D2-422C-A426-D6ADA7CB55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7" name="Imagen 166" descr="http://www.icbf.gov.co/images/pobtrans.gif">
          <a:extLst>
            <a:ext uri="{FF2B5EF4-FFF2-40B4-BE49-F238E27FC236}">
              <a16:creationId xmlns:a16="http://schemas.microsoft.com/office/drawing/2014/main" id="{4579C211-627B-42B5-81F1-9E699583F6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8" name="Imagen 167" descr="http://www.icbf.gov.co/images/pobtrans.gif">
          <a:extLst>
            <a:ext uri="{FF2B5EF4-FFF2-40B4-BE49-F238E27FC236}">
              <a16:creationId xmlns:a16="http://schemas.microsoft.com/office/drawing/2014/main" id="{517DD1DA-1334-4B8D-8FEF-D9B212D8F5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9" name="Imagen 168" descr="http://www.icbf.gov.co/images/pobtrans.gif">
          <a:extLst>
            <a:ext uri="{FF2B5EF4-FFF2-40B4-BE49-F238E27FC236}">
              <a16:creationId xmlns:a16="http://schemas.microsoft.com/office/drawing/2014/main" id="{0204E16F-3814-435E-BEB2-1D5D9200F2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0" name="Imagen 169" descr="http://www.icbf.gov.co/images/pobtrans.gif">
          <a:extLst>
            <a:ext uri="{FF2B5EF4-FFF2-40B4-BE49-F238E27FC236}">
              <a16:creationId xmlns:a16="http://schemas.microsoft.com/office/drawing/2014/main" id="{7409CA88-0984-416E-971D-614AF2EBA0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1" name="Imagen 170" descr="http://www.icbf.gov.co/images/pobtrans.gif">
          <a:extLst>
            <a:ext uri="{FF2B5EF4-FFF2-40B4-BE49-F238E27FC236}">
              <a16:creationId xmlns:a16="http://schemas.microsoft.com/office/drawing/2014/main" id="{1D989DB9-471D-4393-BBD7-64E0881F5E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2" name="Imagen 171" descr="http://www.icbf.gov.co/images/pobtrans.gif">
          <a:extLst>
            <a:ext uri="{FF2B5EF4-FFF2-40B4-BE49-F238E27FC236}">
              <a16:creationId xmlns:a16="http://schemas.microsoft.com/office/drawing/2014/main" id="{7CA026CD-8F6C-4C46-8C05-C158C95861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3" name="Imagen 172" descr="http://www.icbf.gov.co/images/pobtrans.gif">
          <a:extLst>
            <a:ext uri="{FF2B5EF4-FFF2-40B4-BE49-F238E27FC236}">
              <a16:creationId xmlns:a16="http://schemas.microsoft.com/office/drawing/2014/main" id="{52C944FC-DC85-49FD-9539-A822577226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4" name="Imagen 173" descr="http://www.icbf.gov.co/images/pobtrans.gif">
          <a:extLst>
            <a:ext uri="{FF2B5EF4-FFF2-40B4-BE49-F238E27FC236}">
              <a16:creationId xmlns:a16="http://schemas.microsoft.com/office/drawing/2014/main" id="{66D5D9F3-8A3D-44BD-A168-E500696FC6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5" name="Imagen 174" descr="http://www.icbf.gov.co/images/pobtrans.gif">
          <a:extLst>
            <a:ext uri="{FF2B5EF4-FFF2-40B4-BE49-F238E27FC236}">
              <a16:creationId xmlns:a16="http://schemas.microsoft.com/office/drawing/2014/main" id="{020927FB-1177-4D68-85B4-1507702928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6" name="Imagen 175" descr="http://www.icbf.gov.co/images/pobtrans.gif">
          <a:extLst>
            <a:ext uri="{FF2B5EF4-FFF2-40B4-BE49-F238E27FC236}">
              <a16:creationId xmlns:a16="http://schemas.microsoft.com/office/drawing/2014/main" id="{57FE7562-410A-4533-92D6-EE6951D55B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7" name="Imagen 176" descr="http://www.icbf.gov.co/images/pobtrans.gif">
          <a:extLst>
            <a:ext uri="{FF2B5EF4-FFF2-40B4-BE49-F238E27FC236}">
              <a16:creationId xmlns:a16="http://schemas.microsoft.com/office/drawing/2014/main" id="{AA807D50-99F9-41A5-8D3E-581B94C9CC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8" name="Imagen 177" descr="http://www.icbf.gov.co/images/pobtrans.gif">
          <a:extLst>
            <a:ext uri="{FF2B5EF4-FFF2-40B4-BE49-F238E27FC236}">
              <a16:creationId xmlns:a16="http://schemas.microsoft.com/office/drawing/2014/main" id="{669079BD-213E-4A92-A900-E5519027E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9" name="Imagen 178" descr="http://www.icbf.gov.co/images/pobtrans.gif">
          <a:extLst>
            <a:ext uri="{FF2B5EF4-FFF2-40B4-BE49-F238E27FC236}">
              <a16:creationId xmlns:a16="http://schemas.microsoft.com/office/drawing/2014/main" id="{F9818EF6-5354-4E88-B41F-E197AEE96A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0" name="Imagen 179" descr="http://www.icbf.gov.co/images/pobtrans.gif">
          <a:extLst>
            <a:ext uri="{FF2B5EF4-FFF2-40B4-BE49-F238E27FC236}">
              <a16:creationId xmlns:a16="http://schemas.microsoft.com/office/drawing/2014/main" id="{B052DB45-EF6A-447D-8091-1E59A84E16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1" name="Imagen 180" descr="http://www.icbf.gov.co/images/pobtrans.gif">
          <a:extLst>
            <a:ext uri="{FF2B5EF4-FFF2-40B4-BE49-F238E27FC236}">
              <a16:creationId xmlns:a16="http://schemas.microsoft.com/office/drawing/2014/main" id="{38B6BB51-035D-45B6-B8FB-1317BE9FA8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2" name="Imagen 181" descr="http://www.icbf.gov.co/images/pobtrans.gif">
          <a:extLst>
            <a:ext uri="{FF2B5EF4-FFF2-40B4-BE49-F238E27FC236}">
              <a16:creationId xmlns:a16="http://schemas.microsoft.com/office/drawing/2014/main" id="{0ABB6E85-0A48-4315-98D9-8A9F75849C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3" name="Imagen 182" descr="http://www.icbf.gov.co/images/pobtrans.gif">
          <a:extLst>
            <a:ext uri="{FF2B5EF4-FFF2-40B4-BE49-F238E27FC236}">
              <a16:creationId xmlns:a16="http://schemas.microsoft.com/office/drawing/2014/main" id="{D401A024-8AC8-415A-87FE-994486D268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4" name="Imagen 183" descr="http://www.icbf.gov.co/images/pobtrans.gif">
          <a:extLst>
            <a:ext uri="{FF2B5EF4-FFF2-40B4-BE49-F238E27FC236}">
              <a16:creationId xmlns:a16="http://schemas.microsoft.com/office/drawing/2014/main" id="{4BAD97DD-D699-4481-A46A-B9E282C6D6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5" name="Imagen 184" descr="http://www.icbf.gov.co/images/pobtrans.gif">
          <a:extLst>
            <a:ext uri="{FF2B5EF4-FFF2-40B4-BE49-F238E27FC236}">
              <a16:creationId xmlns:a16="http://schemas.microsoft.com/office/drawing/2014/main" id="{21A989BE-6125-4FBC-A4DF-2C04A18A5E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6" name="Imagen 185" descr="http://www.icbf.gov.co/images/pobtrans.gif">
          <a:extLst>
            <a:ext uri="{FF2B5EF4-FFF2-40B4-BE49-F238E27FC236}">
              <a16:creationId xmlns:a16="http://schemas.microsoft.com/office/drawing/2014/main" id="{654F4BE9-9DF3-46EF-A3FD-CA63D40DE6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7" name="Imagen 186" descr="http://www.icbf.gov.co/images/pobtrans.gif">
          <a:extLst>
            <a:ext uri="{FF2B5EF4-FFF2-40B4-BE49-F238E27FC236}">
              <a16:creationId xmlns:a16="http://schemas.microsoft.com/office/drawing/2014/main" id="{B2A466E3-CACA-4752-8A2E-B8D5415D93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8" name="Imagen 187" descr="http://www.icbf.gov.co/images/pobtrans.gif">
          <a:extLst>
            <a:ext uri="{FF2B5EF4-FFF2-40B4-BE49-F238E27FC236}">
              <a16:creationId xmlns:a16="http://schemas.microsoft.com/office/drawing/2014/main" id="{BB4A5CC6-B97B-4BDA-B1B7-479AA131D0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9" name="Imagen 188" descr="http://www.icbf.gov.co/images/pobtrans.gif">
          <a:extLst>
            <a:ext uri="{FF2B5EF4-FFF2-40B4-BE49-F238E27FC236}">
              <a16:creationId xmlns:a16="http://schemas.microsoft.com/office/drawing/2014/main" id="{E710EEC1-3779-4424-AD4D-80B9986F1C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0" name="Imagen 189" descr="http://www.icbf.gov.co/images/pobtrans.gif">
          <a:extLst>
            <a:ext uri="{FF2B5EF4-FFF2-40B4-BE49-F238E27FC236}">
              <a16:creationId xmlns:a16="http://schemas.microsoft.com/office/drawing/2014/main" id="{BE2C157F-687B-413C-B74D-3647B20AB5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1" name="Imagen 190" descr="http://www.icbf.gov.co/images/pobtrans.gif">
          <a:extLst>
            <a:ext uri="{FF2B5EF4-FFF2-40B4-BE49-F238E27FC236}">
              <a16:creationId xmlns:a16="http://schemas.microsoft.com/office/drawing/2014/main" id="{71727C77-9E0A-4818-9480-AB1AAA95B0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2" name="Imagen 191" descr="http://www.icbf.gov.co/images/pobtrans.gif">
          <a:extLst>
            <a:ext uri="{FF2B5EF4-FFF2-40B4-BE49-F238E27FC236}">
              <a16:creationId xmlns:a16="http://schemas.microsoft.com/office/drawing/2014/main" id="{E9D41B00-8CDE-4BB5-B1FF-F4D8173EDA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3" name="Imagen 192" descr="http://www.icbf.gov.co/images/pobtrans.gif">
          <a:extLst>
            <a:ext uri="{FF2B5EF4-FFF2-40B4-BE49-F238E27FC236}">
              <a16:creationId xmlns:a16="http://schemas.microsoft.com/office/drawing/2014/main" id="{59E7F1F7-2E4C-4BC9-9A1E-29A6F8369C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4" name="Imagen 193" descr="http://www.icbf.gov.co/images/pobtrans.gif">
          <a:extLst>
            <a:ext uri="{FF2B5EF4-FFF2-40B4-BE49-F238E27FC236}">
              <a16:creationId xmlns:a16="http://schemas.microsoft.com/office/drawing/2014/main" id="{B74860E6-8E3F-4844-8F85-371674EEF3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5" name="Imagen 194" descr="http://www.icbf.gov.co/images/pobtrans.gif">
          <a:extLst>
            <a:ext uri="{FF2B5EF4-FFF2-40B4-BE49-F238E27FC236}">
              <a16:creationId xmlns:a16="http://schemas.microsoft.com/office/drawing/2014/main" id="{6ACE192B-FD2A-46B3-AE20-B827D41984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6" name="Imagen 195" descr="http://www.icbf.gov.co/images/pobtrans.gif">
          <a:extLst>
            <a:ext uri="{FF2B5EF4-FFF2-40B4-BE49-F238E27FC236}">
              <a16:creationId xmlns:a16="http://schemas.microsoft.com/office/drawing/2014/main" id="{3921D3E4-8FB5-422B-A428-98D0B7E18E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7" name="Imagen 196" descr="http://www.icbf.gov.co/images/pobtrans.gif">
          <a:extLst>
            <a:ext uri="{FF2B5EF4-FFF2-40B4-BE49-F238E27FC236}">
              <a16:creationId xmlns:a16="http://schemas.microsoft.com/office/drawing/2014/main" id="{AE6EB8BB-2080-4E28-99CE-754D6295F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8" name="Imagen 197" descr="http://www.icbf.gov.co/images/pobtrans.gif">
          <a:extLst>
            <a:ext uri="{FF2B5EF4-FFF2-40B4-BE49-F238E27FC236}">
              <a16:creationId xmlns:a16="http://schemas.microsoft.com/office/drawing/2014/main" id="{52357D09-52BD-419C-A499-9901AA67F2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9" name="Imagen 198" descr="http://www.icbf.gov.co/images/pobtrans.gif">
          <a:extLst>
            <a:ext uri="{FF2B5EF4-FFF2-40B4-BE49-F238E27FC236}">
              <a16:creationId xmlns:a16="http://schemas.microsoft.com/office/drawing/2014/main" id="{7179345C-DBE6-45E1-9494-E8D5915799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0" name="Imagen 199" descr="http://www.icbf.gov.co/images/pobtrans.gif">
          <a:extLst>
            <a:ext uri="{FF2B5EF4-FFF2-40B4-BE49-F238E27FC236}">
              <a16:creationId xmlns:a16="http://schemas.microsoft.com/office/drawing/2014/main" id="{3C07BB4B-4426-4CFC-91B1-413D7F78E9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1" name="Imagen 200" descr="http://www.icbf.gov.co/images/pobtrans.gif">
          <a:extLst>
            <a:ext uri="{FF2B5EF4-FFF2-40B4-BE49-F238E27FC236}">
              <a16:creationId xmlns:a16="http://schemas.microsoft.com/office/drawing/2014/main" id="{56CEBB6D-ACD2-4495-B105-2D5DEA2F84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2" name="Imagen 201" descr="http://www.icbf.gov.co/images/pobtrans.gif">
          <a:extLst>
            <a:ext uri="{FF2B5EF4-FFF2-40B4-BE49-F238E27FC236}">
              <a16:creationId xmlns:a16="http://schemas.microsoft.com/office/drawing/2014/main" id="{13E550D6-D169-4D5B-AF5F-3C967EDBFB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3" name="Imagen 202" descr="http://www.icbf.gov.co/images/pobtrans.gif">
          <a:extLst>
            <a:ext uri="{FF2B5EF4-FFF2-40B4-BE49-F238E27FC236}">
              <a16:creationId xmlns:a16="http://schemas.microsoft.com/office/drawing/2014/main" id="{8F11174F-CD8A-40F7-A642-57E2660780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4" name="Imagen 203" descr="http://www.icbf.gov.co/images/pobtrans.gif">
          <a:extLst>
            <a:ext uri="{FF2B5EF4-FFF2-40B4-BE49-F238E27FC236}">
              <a16:creationId xmlns:a16="http://schemas.microsoft.com/office/drawing/2014/main" id="{2D95B249-DB54-4B9C-9C41-9201B7E950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5" name="Imagen 204" descr="http://www.icbf.gov.co/images/pobtrans.gif">
          <a:extLst>
            <a:ext uri="{FF2B5EF4-FFF2-40B4-BE49-F238E27FC236}">
              <a16:creationId xmlns:a16="http://schemas.microsoft.com/office/drawing/2014/main" id="{B00B3C73-CEF2-48A6-A67E-909BAF1867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6" name="Imagen 205" descr="http://www.icbf.gov.co/images/pobtrans.gif">
          <a:extLst>
            <a:ext uri="{FF2B5EF4-FFF2-40B4-BE49-F238E27FC236}">
              <a16:creationId xmlns:a16="http://schemas.microsoft.com/office/drawing/2014/main" id="{4AF7BE37-7FD7-411F-BAD4-636811EBB5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7" name="Imagen 206" descr="http://www.icbf.gov.co/images/pobtrans.gif">
          <a:extLst>
            <a:ext uri="{FF2B5EF4-FFF2-40B4-BE49-F238E27FC236}">
              <a16:creationId xmlns:a16="http://schemas.microsoft.com/office/drawing/2014/main" id="{24A6A9C7-C16B-4633-8207-A4E4854186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8" name="Imagen 207" descr="http://www.icbf.gov.co/images/pobtrans.gif">
          <a:extLst>
            <a:ext uri="{FF2B5EF4-FFF2-40B4-BE49-F238E27FC236}">
              <a16:creationId xmlns:a16="http://schemas.microsoft.com/office/drawing/2014/main" id="{86BDAE25-5430-453F-9DCB-F9FBE19230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9" name="Imagen 208" descr="http://www.icbf.gov.co/images/pobtrans.gif">
          <a:extLst>
            <a:ext uri="{FF2B5EF4-FFF2-40B4-BE49-F238E27FC236}">
              <a16:creationId xmlns:a16="http://schemas.microsoft.com/office/drawing/2014/main" id="{6EE498B1-67B0-43B8-8AD1-1392E17D15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0" name="Imagen 209" descr="http://www.icbf.gov.co/images/pobtrans.gif">
          <a:extLst>
            <a:ext uri="{FF2B5EF4-FFF2-40B4-BE49-F238E27FC236}">
              <a16:creationId xmlns:a16="http://schemas.microsoft.com/office/drawing/2014/main" id="{58235BE0-01F0-423A-BB1C-8914FA05C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1" name="Imagen 210" descr="http://www.icbf.gov.co/images/pobtrans.gif">
          <a:extLst>
            <a:ext uri="{FF2B5EF4-FFF2-40B4-BE49-F238E27FC236}">
              <a16:creationId xmlns:a16="http://schemas.microsoft.com/office/drawing/2014/main" id="{4E504BAB-EED6-4CE6-BC1D-24445C0FF1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2" name="Imagen 211" descr="http://www.icbf.gov.co/images/pobtrans.gif">
          <a:extLst>
            <a:ext uri="{FF2B5EF4-FFF2-40B4-BE49-F238E27FC236}">
              <a16:creationId xmlns:a16="http://schemas.microsoft.com/office/drawing/2014/main" id="{8DF3854E-54A2-497C-8B18-A83B688A22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3" name="Imagen 212" descr="http://www.icbf.gov.co/images/pobtrans.gif">
          <a:extLst>
            <a:ext uri="{FF2B5EF4-FFF2-40B4-BE49-F238E27FC236}">
              <a16:creationId xmlns:a16="http://schemas.microsoft.com/office/drawing/2014/main" id="{FBEA4887-5B2A-4957-9867-A29E8C2F74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4" name="Imagen 213" descr="http://www.icbf.gov.co/images/pobtrans.gif">
          <a:extLst>
            <a:ext uri="{FF2B5EF4-FFF2-40B4-BE49-F238E27FC236}">
              <a16:creationId xmlns:a16="http://schemas.microsoft.com/office/drawing/2014/main" id="{4D9DFDFB-3A65-4254-A8C8-FA72759B85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5" name="Imagen 214" descr="http://www.icbf.gov.co/images/pobtrans.gif">
          <a:extLst>
            <a:ext uri="{FF2B5EF4-FFF2-40B4-BE49-F238E27FC236}">
              <a16:creationId xmlns:a16="http://schemas.microsoft.com/office/drawing/2014/main" id="{A5C44D1E-6C80-4E72-8158-1C2FA81E25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6" name="Imagen 215" descr="http://www.icbf.gov.co/images/pobtrans.gif">
          <a:extLst>
            <a:ext uri="{FF2B5EF4-FFF2-40B4-BE49-F238E27FC236}">
              <a16:creationId xmlns:a16="http://schemas.microsoft.com/office/drawing/2014/main" id="{C3D5F8D2-34CB-4454-AC72-6B3670F36B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7" name="Imagen 216" descr="http://www.icbf.gov.co/images/pobtrans.gif">
          <a:extLst>
            <a:ext uri="{FF2B5EF4-FFF2-40B4-BE49-F238E27FC236}">
              <a16:creationId xmlns:a16="http://schemas.microsoft.com/office/drawing/2014/main" id="{BA6E1E87-3624-4BB5-8290-5E27F8C9FF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8" name="Imagen 217" descr="http://www.icbf.gov.co/images/pobtrans.gif">
          <a:extLst>
            <a:ext uri="{FF2B5EF4-FFF2-40B4-BE49-F238E27FC236}">
              <a16:creationId xmlns:a16="http://schemas.microsoft.com/office/drawing/2014/main" id="{94C10D8E-4A0E-4EA9-B393-A6E74856D5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9" name="Imagen 218" descr="http://www.icbf.gov.co/images/pobtrans.gif">
          <a:extLst>
            <a:ext uri="{FF2B5EF4-FFF2-40B4-BE49-F238E27FC236}">
              <a16:creationId xmlns:a16="http://schemas.microsoft.com/office/drawing/2014/main" id="{ECE61425-87D6-4662-9FE8-A18641E9A2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0" name="Imagen 219" descr="http://www.icbf.gov.co/images/pobtrans.gif">
          <a:extLst>
            <a:ext uri="{FF2B5EF4-FFF2-40B4-BE49-F238E27FC236}">
              <a16:creationId xmlns:a16="http://schemas.microsoft.com/office/drawing/2014/main" id="{8ABD9211-B842-4EA7-8FD8-22725C60A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1" name="Imagen 220" descr="http://www.icbf.gov.co/images/pobtrans.gif">
          <a:extLst>
            <a:ext uri="{FF2B5EF4-FFF2-40B4-BE49-F238E27FC236}">
              <a16:creationId xmlns:a16="http://schemas.microsoft.com/office/drawing/2014/main" id="{229B1853-EEAF-4D6A-BE37-EB4094A1AF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2" name="Imagen 221" descr="http://www.icbf.gov.co/images/pobtrans.gif">
          <a:extLst>
            <a:ext uri="{FF2B5EF4-FFF2-40B4-BE49-F238E27FC236}">
              <a16:creationId xmlns:a16="http://schemas.microsoft.com/office/drawing/2014/main" id="{9D7B932C-172D-4815-9D44-CE2F6E7A48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3" name="Imagen 222" descr="http://www.icbf.gov.co/images/pobtrans.gif">
          <a:extLst>
            <a:ext uri="{FF2B5EF4-FFF2-40B4-BE49-F238E27FC236}">
              <a16:creationId xmlns:a16="http://schemas.microsoft.com/office/drawing/2014/main" id="{6BC282E2-E55A-4A5C-A4C5-9F52E65214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4" name="Imagen 223" descr="http://www.icbf.gov.co/images/pobtrans.gif">
          <a:extLst>
            <a:ext uri="{FF2B5EF4-FFF2-40B4-BE49-F238E27FC236}">
              <a16:creationId xmlns:a16="http://schemas.microsoft.com/office/drawing/2014/main" id="{2DB80A29-3E5D-4710-9F1C-DD7A610B4D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5" name="Imagen 224" descr="http://www.icbf.gov.co/images/pobtrans.gif">
          <a:extLst>
            <a:ext uri="{FF2B5EF4-FFF2-40B4-BE49-F238E27FC236}">
              <a16:creationId xmlns:a16="http://schemas.microsoft.com/office/drawing/2014/main" id="{62C3E968-3E03-4B7C-9854-12AE2B4EC0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6" name="Imagen 225" descr="http://www.icbf.gov.co/images/pobtrans.gif">
          <a:extLst>
            <a:ext uri="{FF2B5EF4-FFF2-40B4-BE49-F238E27FC236}">
              <a16:creationId xmlns:a16="http://schemas.microsoft.com/office/drawing/2014/main" id="{BF592C1E-5B57-49DF-A61A-C6C6B7AA08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7" name="Imagen 226" descr="http://www.icbf.gov.co/images/pobtrans.gif">
          <a:extLst>
            <a:ext uri="{FF2B5EF4-FFF2-40B4-BE49-F238E27FC236}">
              <a16:creationId xmlns:a16="http://schemas.microsoft.com/office/drawing/2014/main" id="{0BDA3316-87D6-4143-B227-BE39CBC57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8" name="Imagen 227" descr="http://www.icbf.gov.co/images/pobtrans.gif">
          <a:extLst>
            <a:ext uri="{FF2B5EF4-FFF2-40B4-BE49-F238E27FC236}">
              <a16:creationId xmlns:a16="http://schemas.microsoft.com/office/drawing/2014/main" id="{9A57A0D4-80F1-4AEF-8AC8-C656D9897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9" name="Imagen 228" descr="http://www.icbf.gov.co/images/pobtrans.gif">
          <a:extLst>
            <a:ext uri="{FF2B5EF4-FFF2-40B4-BE49-F238E27FC236}">
              <a16:creationId xmlns:a16="http://schemas.microsoft.com/office/drawing/2014/main" id="{5BBA6C12-EFEA-48EF-8E48-B4401BC99F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0" name="Imagen 229" descr="http://www.icbf.gov.co/images/pobtrans.gif">
          <a:extLst>
            <a:ext uri="{FF2B5EF4-FFF2-40B4-BE49-F238E27FC236}">
              <a16:creationId xmlns:a16="http://schemas.microsoft.com/office/drawing/2014/main" id="{4CE53735-1F57-49A3-9C56-4EC5FAD055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1" name="Imagen 230" descr="http://www.icbf.gov.co/images/pobtrans.gif">
          <a:extLst>
            <a:ext uri="{FF2B5EF4-FFF2-40B4-BE49-F238E27FC236}">
              <a16:creationId xmlns:a16="http://schemas.microsoft.com/office/drawing/2014/main" id="{A000E62D-FBE5-4DF8-B4C9-DA8699101D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2" name="Imagen 231" descr="http://www.icbf.gov.co/images/pobtrans.gif">
          <a:extLst>
            <a:ext uri="{FF2B5EF4-FFF2-40B4-BE49-F238E27FC236}">
              <a16:creationId xmlns:a16="http://schemas.microsoft.com/office/drawing/2014/main" id="{E762D362-EC89-4847-BD54-FC6E398FDF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3" name="Imagen 232" descr="http://www.icbf.gov.co/images/pobtrans.gif">
          <a:extLst>
            <a:ext uri="{FF2B5EF4-FFF2-40B4-BE49-F238E27FC236}">
              <a16:creationId xmlns:a16="http://schemas.microsoft.com/office/drawing/2014/main" id="{1565C9F1-EF81-4DFB-9833-30D6DC2256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4" name="Imagen 233" descr="http://www.icbf.gov.co/images/pobtrans.gif">
          <a:extLst>
            <a:ext uri="{FF2B5EF4-FFF2-40B4-BE49-F238E27FC236}">
              <a16:creationId xmlns:a16="http://schemas.microsoft.com/office/drawing/2014/main" id="{FCFD9D1D-1E56-4686-8E70-B6E4999CA4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5" name="Imagen 234" descr="http://www.icbf.gov.co/images/pobtrans.gif">
          <a:extLst>
            <a:ext uri="{FF2B5EF4-FFF2-40B4-BE49-F238E27FC236}">
              <a16:creationId xmlns:a16="http://schemas.microsoft.com/office/drawing/2014/main" id="{213F3AA4-4409-4D9C-90AC-BB4508785D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6" name="Imagen 235" descr="http://www.icbf.gov.co/images/pobtrans.gif">
          <a:extLst>
            <a:ext uri="{FF2B5EF4-FFF2-40B4-BE49-F238E27FC236}">
              <a16:creationId xmlns:a16="http://schemas.microsoft.com/office/drawing/2014/main" id="{17E9A0BA-C42F-40F2-8860-5B43C52C71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7" name="Imagen 236" descr="http://www.icbf.gov.co/images/pobtrans.gif">
          <a:extLst>
            <a:ext uri="{FF2B5EF4-FFF2-40B4-BE49-F238E27FC236}">
              <a16:creationId xmlns:a16="http://schemas.microsoft.com/office/drawing/2014/main" id="{77356917-C246-4952-8935-3FF88B4D7C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8" name="Imagen 237" descr="http://www.icbf.gov.co/images/pobtrans.gif">
          <a:extLst>
            <a:ext uri="{FF2B5EF4-FFF2-40B4-BE49-F238E27FC236}">
              <a16:creationId xmlns:a16="http://schemas.microsoft.com/office/drawing/2014/main" id="{1795208C-EF03-40A7-9436-0B96E64A3E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9" name="Imagen 238" descr="http://www.icbf.gov.co/images/pobtrans.gif">
          <a:extLst>
            <a:ext uri="{FF2B5EF4-FFF2-40B4-BE49-F238E27FC236}">
              <a16:creationId xmlns:a16="http://schemas.microsoft.com/office/drawing/2014/main" id="{1FAAF9B8-6216-4BD8-B534-2BAC67C154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0" name="Imagen 239" descr="http://www.icbf.gov.co/images/pobtrans.gif">
          <a:extLst>
            <a:ext uri="{FF2B5EF4-FFF2-40B4-BE49-F238E27FC236}">
              <a16:creationId xmlns:a16="http://schemas.microsoft.com/office/drawing/2014/main" id="{39EAEBC7-E4FD-46EE-9EB3-31626A566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1" name="Imagen 240" descr="http://www.icbf.gov.co/images/pobtrans.gif">
          <a:extLst>
            <a:ext uri="{FF2B5EF4-FFF2-40B4-BE49-F238E27FC236}">
              <a16:creationId xmlns:a16="http://schemas.microsoft.com/office/drawing/2014/main" id="{B47D6888-A1E8-4CBD-8A80-BCD4ADE87A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2" name="Imagen 241" descr="http://www.icbf.gov.co/images/pobtrans.gif">
          <a:extLst>
            <a:ext uri="{FF2B5EF4-FFF2-40B4-BE49-F238E27FC236}">
              <a16:creationId xmlns:a16="http://schemas.microsoft.com/office/drawing/2014/main" id="{0BB7E704-1224-432F-8B80-D02FDD7EA3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3" name="Imagen 242" descr="http://www.icbf.gov.co/images/pobtrans.gif">
          <a:extLst>
            <a:ext uri="{FF2B5EF4-FFF2-40B4-BE49-F238E27FC236}">
              <a16:creationId xmlns:a16="http://schemas.microsoft.com/office/drawing/2014/main" id="{6522DF7D-3460-418D-8DE5-AE8D6E2697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4" name="Imagen 243" descr="http://www.icbf.gov.co/images/pobtrans.gif">
          <a:extLst>
            <a:ext uri="{FF2B5EF4-FFF2-40B4-BE49-F238E27FC236}">
              <a16:creationId xmlns:a16="http://schemas.microsoft.com/office/drawing/2014/main" id="{802956BB-E41E-4A9B-ADE3-978457C854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5" name="Imagen 244" descr="http://www.icbf.gov.co/images/pobtrans.gif">
          <a:extLst>
            <a:ext uri="{FF2B5EF4-FFF2-40B4-BE49-F238E27FC236}">
              <a16:creationId xmlns:a16="http://schemas.microsoft.com/office/drawing/2014/main" id="{005DEA35-0261-4227-9474-932B185227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6" name="Imagen 245" descr="http://www.icbf.gov.co/images/pobtrans.gif">
          <a:extLst>
            <a:ext uri="{FF2B5EF4-FFF2-40B4-BE49-F238E27FC236}">
              <a16:creationId xmlns:a16="http://schemas.microsoft.com/office/drawing/2014/main" id="{E5BA9F65-EC8F-4818-9223-FA1FA37F34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7" name="Imagen 246" descr="http://www.icbf.gov.co/images/pobtrans.gif">
          <a:extLst>
            <a:ext uri="{FF2B5EF4-FFF2-40B4-BE49-F238E27FC236}">
              <a16:creationId xmlns:a16="http://schemas.microsoft.com/office/drawing/2014/main" id="{EDD9D860-381D-41EC-B431-EEBF5073D3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8" name="Imagen 247" descr="http://www.icbf.gov.co/images/pobtrans.gif">
          <a:extLst>
            <a:ext uri="{FF2B5EF4-FFF2-40B4-BE49-F238E27FC236}">
              <a16:creationId xmlns:a16="http://schemas.microsoft.com/office/drawing/2014/main" id="{24079808-D8E9-4B8C-AB39-DEECE4B93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9" name="Imagen 248" descr="http://www.icbf.gov.co/images/pobtrans.gif">
          <a:extLst>
            <a:ext uri="{FF2B5EF4-FFF2-40B4-BE49-F238E27FC236}">
              <a16:creationId xmlns:a16="http://schemas.microsoft.com/office/drawing/2014/main" id="{A0AAC7C6-3BCA-4763-A493-67E9E798C6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0" name="Imagen 249" descr="http://www.icbf.gov.co/images/pobtrans.gif">
          <a:extLst>
            <a:ext uri="{FF2B5EF4-FFF2-40B4-BE49-F238E27FC236}">
              <a16:creationId xmlns:a16="http://schemas.microsoft.com/office/drawing/2014/main" id="{362C31AE-5A88-428F-8923-45DE047883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1" name="Imagen 250" descr="http://www.icbf.gov.co/images/pobtrans.gif">
          <a:extLst>
            <a:ext uri="{FF2B5EF4-FFF2-40B4-BE49-F238E27FC236}">
              <a16:creationId xmlns:a16="http://schemas.microsoft.com/office/drawing/2014/main" id="{CD41F2B5-1C56-4CC2-87BC-74983C51A6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2" name="Imagen 251" descr="http://www.icbf.gov.co/images/pobtrans.gif">
          <a:extLst>
            <a:ext uri="{FF2B5EF4-FFF2-40B4-BE49-F238E27FC236}">
              <a16:creationId xmlns:a16="http://schemas.microsoft.com/office/drawing/2014/main" id="{4E4FB28F-86D2-4345-80BD-0ED2045B84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3" name="Imagen 252" descr="http://www.icbf.gov.co/images/pobtrans.gif">
          <a:extLst>
            <a:ext uri="{FF2B5EF4-FFF2-40B4-BE49-F238E27FC236}">
              <a16:creationId xmlns:a16="http://schemas.microsoft.com/office/drawing/2014/main" id="{F35CE3F6-3D54-4850-9866-C3C5BC92E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4" name="Imagen 253" descr="http://www.icbf.gov.co/images/pobtrans.gif">
          <a:extLst>
            <a:ext uri="{FF2B5EF4-FFF2-40B4-BE49-F238E27FC236}">
              <a16:creationId xmlns:a16="http://schemas.microsoft.com/office/drawing/2014/main" id="{08AE580E-0074-4AB8-A4ED-8296DC118B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5" name="Imagen 254" descr="http://www.icbf.gov.co/images/pobtrans.gif">
          <a:extLst>
            <a:ext uri="{FF2B5EF4-FFF2-40B4-BE49-F238E27FC236}">
              <a16:creationId xmlns:a16="http://schemas.microsoft.com/office/drawing/2014/main" id="{54B28B84-8AAD-46E4-8E6A-7935EA9B29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6" name="Imagen 255" descr="http://www.icbf.gov.co/images/pobtrans.gif">
          <a:extLst>
            <a:ext uri="{FF2B5EF4-FFF2-40B4-BE49-F238E27FC236}">
              <a16:creationId xmlns:a16="http://schemas.microsoft.com/office/drawing/2014/main" id="{80F0382F-2F45-499D-B14A-E443E74F72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7" name="Imagen 256" descr="http://www.icbf.gov.co/images/pobtrans.gif">
          <a:extLst>
            <a:ext uri="{FF2B5EF4-FFF2-40B4-BE49-F238E27FC236}">
              <a16:creationId xmlns:a16="http://schemas.microsoft.com/office/drawing/2014/main" id="{E2981D97-EF4D-4D73-8EBC-977F95D172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8" name="Imagen 257" descr="http://www.icbf.gov.co/images/pobtrans.gif">
          <a:extLst>
            <a:ext uri="{FF2B5EF4-FFF2-40B4-BE49-F238E27FC236}">
              <a16:creationId xmlns:a16="http://schemas.microsoft.com/office/drawing/2014/main" id="{D60B1B67-4FB9-42A7-BA17-BADABC3E71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9" name="Imagen 258" descr="http://www.icbf.gov.co/images/pobtrans.gif">
          <a:extLst>
            <a:ext uri="{FF2B5EF4-FFF2-40B4-BE49-F238E27FC236}">
              <a16:creationId xmlns:a16="http://schemas.microsoft.com/office/drawing/2014/main" id="{94531C59-5EF4-4221-8382-CC2151A3C3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0" name="Imagen 259" descr="http://www.icbf.gov.co/images/pobtrans.gif">
          <a:extLst>
            <a:ext uri="{FF2B5EF4-FFF2-40B4-BE49-F238E27FC236}">
              <a16:creationId xmlns:a16="http://schemas.microsoft.com/office/drawing/2014/main" id="{89700E28-A261-4927-9607-7589FD3D1C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1" name="Imagen 260" descr="http://www.icbf.gov.co/images/pobtrans.gif">
          <a:extLst>
            <a:ext uri="{FF2B5EF4-FFF2-40B4-BE49-F238E27FC236}">
              <a16:creationId xmlns:a16="http://schemas.microsoft.com/office/drawing/2014/main" id="{46D8B347-0147-4FE7-B653-1EB9161C90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2" name="Imagen 261" descr="http://www.icbf.gov.co/images/pobtrans.gif">
          <a:extLst>
            <a:ext uri="{FF2B5EF4-FFF2-40B4-BE49-F238E27FC236}">
              <a16:creationId xmlns:a16="http://schemas.microsoft.com/office/drawing/2014/main" id="{F62BC9E8-1844-474F-9CC0-919A810A5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3" name="Imagen 262" descr="http://www.icbf.gov.co/images/pobtrans.gif">
          <a:extLst>
            <a:ext uri="{FF2B5EF4-FFF2-40B4-BE49-F238E27FC236}">
              <a16:creationId xmlns:a16="http://schemas.microsoft.com/office/drawing/2014/main" id="{A8DF8974-93F9-4184-9B61-DA6C75174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4" name="Imagen 263" descr="http://www.icbf.gov.co/images/pobtrans.gif">
          <a:extLst>
            <a:ext uri="{FF2B5EF4-FFF2-40B4-BE49-F238E27FC236}">
              <a16:creationId xmlns:a16="http://schemas.microsoft.com/office/drawing/2014/main" id="{B9A4F57D-BAA3-4BF7-9B88-448856B34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5" name="Imagen 264" descr="http://www.icbf.gov.co/images/pobtrans.gif">
          <a:extLst>
            <a:ext uri="{FF2B5EF4-FFF2-40B4-BE49-F238E27FC236}">
              <a16:creationId xmlns:a16="http://schemas.microsoft.com/office/drawing/2014/main" id="{E3F0F9DB-4093-419A-AF53-B44AB13B65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6" name="Imagen 265" descr="http://www.icbf.gov.co/images/pobtrans.gif">
          <a:extLst>
            <a:ext uri="{FF2B5EF4-FFF2-40B4-BE49-F238E27FC236}">
              <a16:creationId xmlns:a16="http://schemas.microsoft.com/office/drawing/2014/main" id="{3AB0951E-4EDF-4303-9AF2-279E01CA8A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7" name="Imagen 266" descr="http://www.icbf.gov.co/images/pobtrans.gif">
          <a:extLst>
            <a:ext uri="{FF2B5EF4-FFF2-40B4-BE49-F238E27FC236}">
              <a16:creationId xmlns:a16="http://schemas.microsoft.com/office/drawing/2014/main" id="{62C0493C-7C0B-4614-83D1-109F00658F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8" name="Imagen 267" descr="http://www.icbf.gov.co/images/pobtrans.gif">
          <a:extLst>
            <a:ext uri="{FF2B5EF4-FFF2-40B4-BE49-F238E27FC236}">
              <a16:creationId xmlns:a16="http://schemas.microsoft.com/office/drawing/2014/main" id="{FB0482AE-9B73-43FB-B8FF-89AD11250D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9" name="Imagen 268" descr="http://www.icbf.gov.co/images/pobtrans.gif">
          <a:extLst>
            <a:ext uri="{FF2B5EF4-FFF2-40B4-BE49-F238E27FC236}">
              <a16:creationId xmlns:a16="http://schemas.microsoft.com/office/drawing/2014/main" id="{2B35382C-D5A7-429E-916A-C822A15290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0" name="Imagen 269" descr="http://www.icbf.gov.co/images/pobtrans.gif">
          <a:extLst>
            <a:ext uri="{FF2B5EF4-FFF2-40B4-BE49-F238E27FC236}">
              <a16:creationId xmlns:a16="http://schemas.microsoft.com/office/drawing/2014/main" id="{701B3658-A53C-42BE-AD7B-93A0A15944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1" name="Imagen 270" descr="http://www.icbf.gov.co/images/pobtrans.gif">
          <a:extLst>
            <a:ext uri="{FF2B5EF4-FFF2-40B4-BE49-F238E27FC236}">
              <a16:creationId xmlns:a16="http://schemas.microsoft.com/office/drawing/2014/main" id="{63AF24FD-2826-46B6-8D27-2E69A220B2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2" name="Imagen 271" descr="http://www.icbf.gov.co/images/pobtrans.gif">
          <a:extLst>
            <a:ext uri="{FF2B5EF4-FFF2-40B4-BE49-F238E27FC236}">
              <a16:creationId xmlns:a16="http://schemas.microsoft.com/office/drawing/2014/main" id="{4EE0A1F4-E7F1-4188-9E88-7D789574F4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3" name="Imagen 272" descr="http://www.icbf.gov.co/images/pobtrans.gif">
          <a:extLst>
            <a:ext uri="{FF2B5EF4-FFF2-40B4-BE49-F238E27FC236}">
              <a16:creationId xmlns:a16="http://schemas.microsoft.com/office/drawing/2014/main" id="{231A0EE0-AEC1-4E58-9575-8281F618D8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4" name="Imagen 273" descr="http://www.icbf.gov.co/images/pobtrans.gif">
          <a:extLst>
            <a:ext uri="{FF2B5EF4-FFF2-40B4-BE49-F238E27FC236}">
              <a16:creationId xmlns:a16="http://schemas.microsoft.com/office/drawing/2014/main" id="{4CE238D7-50DC-42E5-98FF-875EDDA33F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5" name="Imagen 274" descr="http://www.icbf.gov.co/images/pobtrans.gif">
          <a:extLst>
            <a:ext uri="{FF2B5EF4-FFF2-40B4-BE49-F238E27FC236}">
              <a16:creationId xmlns:a16="http://schemas.microsoft.com/office/drawing/2014/main" id="{DEB516C4-D194-4A77-BC9B-81C0894CC1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6" name="Imagen 275" descr="http://www.icbf.gov.co/images/pobtrans.gif">
          <a:extLst>
            <a:ext uri="{FF2B5EF4-FFF2-40B4-BE49-F238E27FC236}">
              <a16:creationId xmlns:a16="http://schemas.microsoft.com/office/drawing/2014/main" id="{AE44439C-267F-4293-9E72-0C59DA609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7" name="Imagen 276" descr="http://www.icbf.gov.co/images/pobtrans.gif">
          <a:extLst>
            <a:ext uri="{FF2B5EF4-FFF2-40B4-BE49-F238E27FC236}">
              <a16:creationId xmlns:a16="http://schemas.microsoft.com/office/drawing/2014/main" id="{18C3C964-77B9-4D13-AB29-0FF795D498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8" name="Imagen 277" descr="http://www.icbf.gov.co/images/pobtrans.gif">
          <a:extLst>
            <a:ext uri="{FF2B5EF4-FFF2-40B4-BE49-F238E27FC236}">
              <a16:creationId xmlns:a16="http://schemas.microsoft.com/office/drawing/2014/main" id="{377F0B51-37BB-4906-A94C-4031CFDE76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9" name="Imagen 278" descr="http://www.icbf.gov.co/images/pobtrans.gif">
          <a:extLst>
            <a:ext uri="{FF2B5EF4-FFF2-40B4-BE49-F238E27FC236}">
              <a16:creationId xmlns:a16="http://schemas.microsoft.com/office/drawing/2014/main" id="{1CBA66C0-BB1E-41D3-ABF7-8AD5B6C6AA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0" name="Imagen 279" descr="http://www.icbf.gov.co/images/pobtrans.gif">
          <a:extLst>
            <a:ext uri="{FF2B5EF4-FFF2-40B4-BE49-F238E27FC236}">
              <a16:creationId xmlns:a16="http://schemas.microsoft.com/office/drawing/2014/main" id="{71188185-45ED-4BC5-8CE7-7D8447A7D7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1" name="Imagen 280" descr="http://www.icbf.gov.co/images/pobtrans.gif">
          <a:extLst>
            <a:ext uri="{FF2B5EF4-FFF2-40B4-BE49-F238E27FC236}">
              <a16:creationId xmlns:a16="http://schemas.microsoft.com/office/drawing/2014/main" id="{3B3861B8-73E8-400C-BB8E-888894710E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2" name="Imagen 281" descr="http://www.icbf.gov.co/images/pobtrans.gif">
          <a:extLst>
            <a:ext uri="{FF2B5EF4-FFF2-40B4-BE49-F238E27FC236}">
              <a16:creationId xmlns:a16="http://schemas.microsoft.com/office/drawing/2014/main" id="{A9096BBC-961A-4C51-81D5-AB76F9ACA4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3" name="Imagen 282" descr="http://www.icbf.gov.co/images/pobtrans.gif">
          <a:extLst>
            <a:ext uri="{FF2B5EF4-FFF2-40B4-BE49-F238E27FC236}">
              <a16:creationId xmlns:a16="http://schemas.microsoft.com/office/drawing/2014/main" id="{8320BFA5-52A9-4A37-82DB-2F592DFEA0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86275"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4" name="Imagen 283" descr="http://www.icbf.gov.co/images/pobtrans.gif">
          <a:extLst>
            <a:ext uri="{FF2B5EF4-FFF2-40B4-BE49-F238E27FC236}">
              <a16:creationId xmlns:a16="http://schemas.microsoft.com/office/drawing/2014/main" id="{4084B04E-1472-41A5-84C2-4DD26CF9E9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5" name="Imagen 284" descr="http://www.icbf.gov.co/images/pobtrans.gif">
          <a:extLst>
            <a:ext uri="{FF2B5EF4-FFF2-40B4-BE49-F238E27FC236}">
              <a16:creationId xmlns:a16="http://schemas.microsoft.com/office/drawing/2014/main" id="{668F53A3-39CC-499C-82AF-B02DF3AE7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6" name="Imagen 285" descr="http://www.icbf.gov.co/images/pobtrans.gif">
          <a:extLst>
            <a:ext uri="{FF2B5EF4-FFF2-40B4-BE49-F238E27FC236}">
              <a16:creationId xmlns:a16="http://schemas.microsoft.com/office/drawing/2014/main" id="{B5E7D4FE-CBFA-43C3-BCF4-44F8D44743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7" name="Imagen 286" descr="http://www.icbf.gov.co/images/pobtrans.gif">
          <a:extLst>
            <a:ext uri="{FF2B5EF4-FFF2-40B4-BE49-F238E27FC236}">
              <a16:creationId xmlns:a16="http://schemas.microsoft.com/office/drawing/2014/main" id="{46C34D4A-5715-42C6-9897-870E3DD8AC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8" name="Imagen 287" descr="http://www.icbf.gov.co/images/pobtrans.gif">
          <a:extLst>
            <a:ext uri="{FF2B5EF4-FFF2-40B4-BE49-F238E27FC236}">
              <a16:creationId xmlns:a16="http://schemas.microsoft.com/office/drawing/2014/main" id="{170E6188-2EEE-4146-9392-8B7EC3227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9" name="Imagen 288" descr="http://www.icbf.gov.co/images/pobtrans.gif">
          <a:extLst>
            <a:ext uri="{FF2B5EF4-FFF2-40B4-BE49-F238E27FC236}">
              <a16:creationId xmlns:a16="http://schemas.microsoft.com/office/drawing/2014/main" id="{C1CF7497-8746-405C-8231-5A74B95AE7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0" name="Imagen 289" descr="http://www.icbf.gov.co/images/pobtrans.gif">
          <a:extLst>
            <a:ext uri="{FF2B5EF4-FFF2-40B4-BE49-F238E27FC236}">
              <a16:creationId xmlns:a16="http://schemas.microsoft.com/office/drawing/2014/main" id="{C4976A37-9BE2-4557-A6FD-7072A3396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1" name="Imagen 290" descr="http://www.icbf.gov.co/images/pobtrans.gif">
          <a:extLst>
            <a:ext uri="{FF2B5EF4-FFF2-40B4-BE49-F238E27FC236}">
              <a16:creationId xmlns:a16="http://schemas.microsoft.com/office/drawing/2014/main" id="{E7958E3B-9F0E-432E-B94E-EEAA32BAF8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2" name="Imagen 291" descr="http://www.icbf.gov.co/images/pobtrans.gif">
          <a:extLst>
            <a:ext uri="{FF2B5EF4-FFF2-40B4-BE49-F238E27FC236}">
              <a16:creationId xmlns:a16="http://schemas.microsoft.com/office/drawing/2014/main" id="{49DC2910-49CA-4BB8-8EB3-F6F9FA9774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3" name="Imagen 292" descr="http://www.icbf.gov.co/images/pobtrans.gif">
          <a:extLst>
            <a:ext uri="{FF2B5EF4-FFF2-40B4-BE49-F238E27FC236}">
              <a16:creationId xmlns:a16="http://schemas.microsoft.com/office/drawing/2014/main" id="{CD2FF512-D821-4129-9A07-9E72EB15EA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4" name="Imagen 293" descr="http://www.icbf.gov.co/images/pobtrans.gif">
          <a:extLst>
            <a:ext uri="{FF2B5EF4-FFF2-40B4-BE49-F238E27FC236}">
              <a16:creationId xmlns:a16="http://schemas.microsoft.com/office/drawing/2014/main" id="{02FA2358-1F51-491A-95A0-8A5B1DB536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5" name="Imagen 294" descr="http://www.icbf.gov.co/images/pobtrans.gif">
          <a:extLst>
            <a:ext uri="{FF2B5EF4-FFF2-40B4-BE49-F238E27FC236}">
              <a16:creationId xmlns:a16="http://schemas.microsoft.com/office/drawing/2014/main" id="{DBBA465F-AEF4-4175-97EB-1D18244195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6" name="Imagen 295" descr="http://www.icbf.gov.co/images/pobtrans.gif">
          <a:extLst>
            <a:ext uri="{FF2B5EF4-FFF2-40B4-BE49-F238E27FC236}">
              <a16:creationId xmlns:a16="http://schemas.microsoft.com/office/drawing/2014/main" id="{5AAC50A7-BC8D-4CA6-B08E-8160254149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7" name="Imagen 296" descr="http://www.icbf.gov.co/images/pobtrans.gif">
          <a:extLst>
            <a:ext uri="{FF2B5EF4-FFF2-40B4-BE49-F238E27FC236}">
              <a16:creationId xmlns:a16="http://schemas.microsoft.com/office/drawing/2014/main" id="{73F39DF2-F0F0-421F-8B07-4960CD659F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8" name="Imagen 297" descr="http://www.icbf.gov.co/images/pobtrans.gif">
          <a:extLst>
            <a:ext uri="{FF2B5EF4-FFF2-40B4-BE49-F238E27FC236}">
              <a16:creationId xmlns:a16="http://schemas.microsoft.com/office/drawing/2014/main" id="{DE9C35E6-BADA-4843-AB7B-05FF17D2EA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9" name="Imagen 298" descr="http://www.icbf.gov.co/images/pobtrans.gif">
          <a:extLst>
            <a:ext uri="{FF2B5EF4-FFF2-40B4-BE49-F238E27FC236}">
              <a16:creationId xmlns:a16="http://schemas.microsoft.com/office/drawing/2014/main" id="{25F2CBD4-7C35-4C3F-A483-828E435C93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0" name="Imagen 299" descr="http://www.icbf.gov.co/images/pobtrans.gif">
          <a:extLst>
            <a:ext uri="{FF2B5EF4-FFF2-40B4-BE49-F238E27FC236}">
              <a16:creationId xmlns:a16="http://schemas.microsoft.com/office/drawing/2014/main" id="{A2599AAA-944A-497B-91F3-36A9989D1E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1" name="Imagen 300" descr="http://www.icbf.gov.co/images/pobtrans.gif">
          <a:extLst>
            <a:ext uri="{FF2B5EF4-FFF2-40B4-BE49-F238E27FC236}">
              <a16:creationId xmlns:a16="http://schemas.microsoft.com/office/drawing/2014/main" id="{102F0B09-CC57-483A-BF55-6BC9EA7C8D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2" name="Imagen 301" descr="http://www.icbf.gov.co/images/pobtrans.gif">
          <a:extLst>
            <a:ext uri="{FF2B5EF4-FFF2-40B4-BE49-F238E27FC236}">
              <a16:creationId xmlns:a16="http://schemas.microsoft.com/office/drawing/2014/main" id="{ED8890FB-7833-437D-BDEC-651CF7D8A5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3" name="Imagen 302" descr="http://www.icbf.gov.co/images/pobtrans.gif">
          <a:extLst>
            <a:ext uri="{FF2B5EF4-FFF2-40B4-BE49-F238E27FC236}">
              <a16:creationId xmlns:a16="http://schemas.microsoft.com/office/drawing/2014/main" id="{00358770-D61B-4B64-A6AC-A05BB45E1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4" name="Imagen 303" descr="http://www.icbf.gov.co/images/pobtrans.gif">
          <a:extLst>
            <a:ext uri="{FF2B5EF4-FFF2-40B4-BE49-F238E27FC236}">
              <a16:creationId xmlns:a16="http://schemas.microsoft.com/office/drawing/2014/main" id="{0B2B687D-2D46-409F-A461-DD8D2710D6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5" name="Imagen 304" descr="http://www.icbf.gov.co/images/pobtrans.gif">
          <a:extLst>
            <a:ext uri="{FF2B5EF4-FFF2-40B4-BE49-F238E27FC236}">
              <a16:creationId xmlns:a16="http://schemas.microsoft.com/office/drawing/2014/main" id="{A5F30721-48FD-4DFD-A7DC-395DC2A882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6" name="Imagen 305" descr="http://www.icbf.gov.co/images/pobtrans.gif">
          <a:extLst>
            <a:ext uri="{FF2B5EF4-FFF2-40B4-BE49-F238E27FC236}">
              <a16:creationId xmlns:a16="http://schemas.microsoft.com/office/drawing/2014/main" id="{C18FF3D7-7ACB-493E-BA51-77D64E169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7" name="Imagen 306" descr="http://www.icbf.gov.co/images/pobtrans.gif">
          <a:extLst>
            <a:ext uri="{FF2B5EF4-FFF2-40B4-BE49-F238E27FC236}">
              <a16:creationId xmlns:a16="http://schemas.microsoft.com/office/drawing/2014/main" id="{10C60AFB-C90F-4334-888E-72E0ED7160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8" name="Imagen 307" descr="http://www.icbf.gov.co/images/pobtrans.gif">
          <a:extLst>
            <a:ext uri="{FF2B5EF4-FFF2-40B4-BE49-F238E27FC236}">
              <a16:creationId xmlns:a16="http://schemas.microsoft.com/office/drawing/2014/main" id="{FE59D865-1FAD-4875-B47C-D25F5A97FD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9" name="Imagen 308" descr="http://www.icbf.gov.co/images/pobtrans.gif">
          <a:extLst>
            <a:ext uri="{FF2B5EF4-FFF2-40B4-BE49-F238E27FC236}">
              <a16:creationId xmlns:a16="http://schemas.microsoft.com/office/drawing/2014/main" id="{AE91E23B-5A94-4133-9170-08D3D847DE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0" name="Imagen 309" descr="http://www.icbf.gov.co/images/pobtrans.gif">
          <a:extLst>
            <a:ext uri="{FF2B5EF4-FFF2-40B4-BE49-F238E27FC236}">
              <a16:creationId xmlns:a16="http://schemas.microsoft.com/office/drawing/2014/main" id="{9322134F-85D4-408A-BF51-2EE9B09D3C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1" name="Imagen 310" descr="http://www.icbf.gov.co/images/pobtrans.gif">
          <a:extLst>
            <a:ext uri="{FF2B5EF4-FFF2-40B4-BE49-F238E27FC236}">
              <a16:creationId xmlns:a16="http://schemas.microsoft.com/office/drawing/2014/main" id="{895A8F4F-1274-4CF6-9CE3-2EBED1D5EE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2" name="Imagen 311" descr="http://www.icbf.gov.co/images/pobtrans.gif">
          <a:extLst>
            <a:ext uri="{FF2B5EF4-FFF2-40B4-BE49-F238E27FC236}">
              <a16:creationId xmlns:a16="http://schemas.microsoft.com/office/drawing/2014/main" id="{28627618-3BA7-4B6D-BAB7-7F629BE212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3" name="Imagen 312" descr="http://www.icbf.gov.co/images/pobtrans.gif">
          <a:extLst>
            <a:ext uri="{FF2B5EF4-FFF2-40B4-BE49-F238E27FC236}">
              <a16:creationId xmlns:a16="http://schemas.microsoft.com/office/drawing/2014/main" id="{FA1EC066-706C-4129-BD8A-7E79326E64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4" name="Imagen 313" descr="http://www.icbf.gov.co/images/pobtrans.gif">
          <a:extLst>
            <a:ext uri="{FF2B5EF4-FFF2-40B4-BE49-F238E27FC236}">
              <a16:creationId xmlns:a16="http://schemas.microsoft.com/office/drawing/2014/main" id="{5E60F0A9-9467-4E70-976B-DE9D65E3EF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5" name="Imagen 314" descr="http://www.icbf.gov.co/images/pobtrans.gif">
          <a:extLst>
            <a:ext uri="{FF2B5EF4-FFF2-40B4-BE49-F238E27FC236}">
              <a16:creationId xmlns:a16="http://schemas.microsoft.com/office/drawing/2014/main" id="{85683823-B272-4CDE-882B-D230BCA95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6" name="Imagen 315" descr="http://www.icbf.gov.co/images/pobtrans.gif">
          <a:extLst>
            <a:ext uri="{FF2B5EF4-FFF2-40B4-BE49-F238E27FC236}">
              <a16:creationId xmlns:a16="http://schemas.microsoft.com/office/drawing/2014/main" id="{3FDE1671-A570-43B1-9CC9-7E4C9A6FC3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7" name="Imagen 316" descr="http://www.icbf.gov.co/images/pobtrans.gif">
          <a:extLst>
            <a:ext uri="{FF2B5EF4-FFF2-40B4-BE49-F238E27FC236}">
              <a16:creationId xmlns:a16="http://schemas.microsoft.com/office/drawing/2014/main" id="{AEAFB77B-79B7-49E6-BC5D-AD2B90C333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8" name="Imagen 317" descr="http://www.icbf.gov.co/images/pobtrans.gif">
          <a:extLst>
            <a:ext uri="{FF2B5EF4-FFF2-40B4-BE49-F238E27FC236}">
              <a16:creationId xmlns:a16="http://schemas.microsoft.com/office/drawing/2014/main" id="{73EA8ABF-67B1-49C3-97CD-6A054A2AF2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9" name="Imagen 318" descr="http://www.icbf.gov.co/images/pobtrans.gif">
          <a:extLst>
            <a:ext uri="{FF2B5EF4-FFF2-40B4-BE49-F238E27FC236}">
              <a16:creationId xmlns:a16="http://schemas.microsoft.com/office/drawing/2014/main" id="{C9B12A57-F8AC-4986-9436-66CD751BB7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0087" y="148971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9.xml><?xml version="1.0" encoding="utf-8"?>
<xdr:wsDr xmlns:xdr="http://schemas.openxmlformats.org/drawingml/2006/spreadsheetDrawing" xmlns:a="http://schemas.openxmlformats.org/drawingml/2006/main">
  <xdr:twoCellAnchor editAs="oneCell">
    <xdr:from>
      <xdr:col>4</xdr:col>
      <xdr:colOff>0</xdr:colOff>
      <xdr:row>69</xdr:row>
      <xdr:rowOff>0</xdr:rowOff>
    </xdr:from>
    <xdr:to>
      <xdr:col>4</xdr:col>
      <xdr:colOff>9525</xdr:colOff>
      <xdr:row>69</xdr:row>
      <xdr:rowOff>114300</xdr:rowOff>
    </xdr:to>
    <xdr:pic>
      <xdr:nvPicPr>
        <xdr:cNvPr id="2" name="Imagen 305" descr="http://www.icbf.gov.co/images/pobtrans.gif">
          <a:extLst>
            <a:ext uri="{FF2B5EF4-FFF2-40B4-BE49-F238E27FC236}">
              <a16:creationId xmlns:a16="http://schemas.microsoft.com/office/drawing/2014/main" id="{A8387076-78AC-4F62-8287-0A5CD7478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 name="Imagen 306" descr="http://www.icbf.gov.co/images/pobtrans.gif">
          <a:extLst>
            <a:ext uri="{FF2B5EF4-FFF2-40B4-BE49-F238E27FC236}">
              <a16:creationId xmlns:a16="http://schemas.microsoft.com/office/drawing/2014/main" id="{33C8453E-4B1C-4022-B5C9-51914E17E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 name="Imagen 307" descr="http://www.icbf.gov.co/images/pobtrans.gif">
          <a:extLst>
            <a:ext uri="{FF2B5EF4-FFF2-40B4-BE49-F238E27FC236}">
              <a16:creationId xmlns:a16="http://schemas.microsoft.com/office/drawing/2014/main" id="{16D7D2D4-15A1-45F4-A153-F8AC5EBCA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 name="Imagen 697" descr="http://www.icbf.gov.co/images/pobtrans.gif">
          <a:extLst>
            <a:ext uri="{FF2B5EF4-FFF2-40B4-BE49-F238E27FC236}">
              <a16:creationId xmlns:a16="http://schemas.microsoft.com/office/drawing/2014/main" id="{78C2B979-3228-4140-A438-16213C436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 name="Imagen 785" descr="http://www.icbf.gov.co/images/pobtrans.gif">
          <a:extLst>
            <a:ext uri="{FF2B5EF4-FFF2-40B4-BE49-F238E27FC236}">
              <a16:creationId xmlns:a16="http://schemas.microsoft.com/office/drawing/2014/main" id="{58365FC6-E3D0-4DB1-977D-03E02E091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 name="Imagen 790" descr="http://www.icbf.gov.co/images/pobtrans.gif">
          <a:extLst>
            <a:ext uri="{FF2B5EF4-FFF2-40B4-BE49-F238E27FC236}">
              <a16:creationId xmlns:a16="http://schemas.microsoft.com/office/drawing/2014/main" id="{7B13AB8B-26B2-4FDB-83B2-F5FE9BB98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 name="Imagen 1079" descr="http://www.icbf.gov.co/images/pobtrans.gif">
          <a:extLst>
            <a:ext uri="{FF2B5EF4-FFF2-40B4-BE49-F238E27FC236}">
              <a16:creationId xmlns:a16="http://schemas.microsoft.com/office/drawing/2014/main" id="{7F894E2D-066F-4227-ABFC-494ABDF5EB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 name="Imagen 1566" descr="http://www.icbf.gov.co/images/pobtrans.gif">
          <a:extLst>
            <a:ext uri="{FF2B5EF4-FFF2-40B4-BE49-F238E27FC236}">
              <a16:creationId xmlns:a16="http://schemas.microsoft.com/office/drawing/2014/main" id="{DA195594-64C3-4A17-B7A3-0EF36115B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 name="Imagen 1570" descr="http://www.icbf.gov.co/images/pobtrans.gif">
          <a:extLst>
            <a:ext uri="{FF2B5EF4-FFF2-40B4-BE49-F238E27FC236}">
              <a16:creationId xmlns:a16="http://schemas.microsoft.com/office/drawing/2014/main" id="{F0C19745-6735-4DF5-AABA-AA991A507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 name="Imagen 1687" descr="http://www.icbf.gov.co/images/pobtrans.gif">
          <a:extLst>
            <a:ext uri="{FF2B5EF4-FFF2-40B4-BE49-F238E27FC236}">
              <a16:creationId xmlns:a16="http://schemas.microsoft.com/office/drawing/2014/main" id="{F360392B-17D9-4020-AD28-D0F2058A5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 name="Imagen 1914" descr="http://www.icbf.gov.co/images/pobtrans.gif">
          <a:extLst>
            <a:ext uri="{FF2B5EF4-FFF2-40B4-BE49-F238E27FC236}">
              <a16:creationId xmlns:a16="http://schemas.microsoft.com/office/drawing/2014/main" id="{5D682176-5257-4D8E-868B-49DCE33C4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 name="Imagen 2186" descr="http://www.icbf.gov.co/images/pobtrans.gif">
          <a:extLst>
            <a:ext uri="{FF2B5EF4-FFF2-40B4-BE49-F238E27FC236}">
              <a16:creationId xmlns:a16="http://schemas.microsoft.com/office/drawing/2014/main" id="{4E706283-22C1-4FFF-8464-FA6A31D948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 name="Imagen 2221" descr="http://www.icbf.gov.co/images/pobtrans.gif">
          <a:extLst>
            <a:ext uri="{FF2B5EF4-FFF2-40B4-BE49-F238E27FC236}">
              <a16:creationId xmlns:a16="http://schemas.microsoft.com/office/drawing/2014/main" id="{E9330245-988E-44F7-93BE-F04364BB7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5" name="Imagen 2859" descr="http://www.icbf.gov.co/images/pobtrans.gif">
          <a:extLst>
            <a:ext uri="{FF2B5EF4-FFF2-40B4-BE49-F238E27FC236}">
              <a16:creationId xmlns:a16="http://schemas.microsoft.com/office/drawing/2014/main" id="{93CE8EAE-4F06-4406-A1E0-D076FF24C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6" name="Imagen 2870" descr="http://www.icbf.gov.co/images/pobtrans.gif">
          <a:extLst>
            <a:ext uri="{FF2B5EF4-FFF2-40B4-BE49-F238E27FC236}">
              <a16:creationId xmlns:a16="http://schemas.microsoft.com/office/drawing/2014/main" id="{23AF491C-D81E-47BD-946B-D30337424F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7" name="Imagen 2951" descr="http://www.icbf.gov.co/images/pobtrans.gif">
          <a:extLst>
            <a:ext uri="{FF2B5EF4-FFF2-40B4-BE49-F238E27FC236}">
              <a16:creationId xmlns:a16="http://schemas.microsoft.com/office/drawing/2014/main" id="{214F803C-6D43-42D4-BCB4-98AE8860B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8" name="Imagen 2954" descr="http://www.icbf.gov.co/images/pobtrans.gif">
          <a:extLst>
            <a:ext uri="{FF2B5EF4-FFF2-40B4-BE49-F238E27FC236}">
              <a16:creationId xmlns:a16="http://schemas.microsoft.com/office/drawing/2014/main" id="{1B64CCB6-024D-4727-B0C8-61623F279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9" name="Imagen 3123" descr="http://www.icbf.gov.co/images/pobtrans.gif">
          <a:extLst>
            <a:ext uri="{FF2B5EF4-FFF2-40B4-BE49-F238E27FC236}">
              <a16:creationId xmlns:a16="http://schemas.microsoft.com/office/drawing/2014/main" id="{E663ECDC-B286-43D1-A43B-98347DDFA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0" name="Imagen 3206" descr="http://www.icbf.gov.co/images/pobtrans.gif">
          <a:extLst>
            <a:ext uri="{FF2B5EF4-FFF2-40B4-BE49-F238E27FC236}">
              <a16:creationId xmlns:a16="http://schemas.microsoft.com/office/drawing/2014/main" id="{021A1FD8-BE1C-477B-B0AC-307B096F6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1" name="Imagen 3810" descr="http://www.icbf.gov.co/images/pobtrans.gif">
          <a:extLst>
            <a:ext uri="{FF2B5EF4-FFF2-40B4-BE49-F238E27FC236}">
              <a16:creationId xmlns:a16="http://schemas.microsoft.com/office/drawing/2014/main" id="{3F23BD2C-ED61-49F8-832F-E635CF936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2" name="Imagen 3821" descr="http://www.icbf.gov.co/images/pobtrans.gif">
          <a:extLst>
            <a:ext uri="{FF2B5EF4-FFF2-40B4-BE49-F238E27FC236}">
              <a16:creationId xmlns:a16="http://schemas.microsoft.com/office/drawing/2014/main" id="{DA5B385B-F598-4A8D-A178-0B473805FC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3" name="Imagen 3899" descr="http://www.icbf.gov.co/images/pobtrans.gif">
          <a:extLst>
            <a:ext uri="{FF2B5EF4-FFF2-40B4-BE49-F238E27FC236}">
              <a16:creationId xmlns:a16="http://schemas.microsoft.com/office/drawing/2014/main" id="{AC6622BC-A2D5-4E2D-B4AD-31A819391E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4" name="Imagen 3909" descr="http://www.icbf.gov.co/images/pobtrans.gif">
          <a:extLst>
            <a:ext uri="{FF2B5EF4-FFF2-40B4-BE49-F238E27FC236}">
              <a16:creationId xmlns:a16="http://schemas.microsoft.com/office/drawing/2014/main" id="{1F8C6F14-4810-4320-BEF5-357A9889EA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5" name="Imagen 4244" descr="http://www.icbf.gov.co/images/pobtrans.gif">
          <a:extLst>
            <a:ext uri="{FF2B5EF4-FFF2-40B4-BE49-F238E27FC236}">
              <a16:creationId xmlns:a16="http://schemas.microsoft.com/office/drawing/2014/main" id="{920B1FFE-10E0-4A0E-BBBF-3CC70D5929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6" name="Imagen 4461" descr="http://www.icbf.gov.co/images/pobtrans.gif">
          <a:extLst>
            <a:ext uri="{FF2B5EF4-FFF2-40B4-BE49-F238E27FC236}">
              <a16:creationId xmlns:a16="http://schemas.microsoft.com/office/drawing/2014/main" id="{CF356272-6E99-4DD9-8D66-E9FD85686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7" name="Imagen 4811" descr="http://www.icbf.gov.co/images/pobtrans.gif">
          <a:extLst>
            <a:ext uri="{FF2B5EF4-FFF2-40B4-BE49-F238E27FC236}">
              <a16:creationId xmlns:a16="http://schemas.microsoft.com/office/drawing/2014/main" id="{BECB6818-1BE3-49C1-8527-E4AA6F062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8" name="Imagen 4820" descr="http://www.icbf.gov.co/images/pobtrans.gif">
          <a:extLst>
            <a:ext uri="{FF2B5EF4-FFF2-40B4-BE49-F238E27FC236}">
              <a16:creationId xmlns:a16="http://schemas.microsoft.com/office/drawing/2014/main" id="{7FD404A5-4ED6-4CCE-A328-2BB9A5B0D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9" name="Imagen 5584" descr="http://www.icbf.gov.co/images/pobtrans.gif">
          <a:extLst>
            <a:ext uri="{FF2B5EF4-FFF2-40B4-BE49-F238E27FC236}">
              <a16:creationId xmlns:a16="http://schemas.microsoft.com/office/drawing/2014/main" id="{62F1263F-6A47-4027-8562-31CF7AA8BA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0" name="Imagen 5931" descr="http://www.icbf.gov.co/images/pobtrans.gif">
          <a:extLst>
            <a:ext uri="{FF2B5EF4-FFF2-40B4-BE49-F238E27FC236}">
              <a16:creationId xmlns:a16="http://schemas.microsoft.com/office/drawing/2014/main" id="{43ED551B-08B8-406E-B61E-7A49626C2E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1" name="Imagen 6103" descr="http://www.icbf.gov.co/images/pobtrans.gif">
          <a:extLst>
            <a:ext uri="{FF2B5EF4-FFF2-40B4-BE49-F238E27FC236}">
              <a16:creationId xmlns:a16="http://schemas.microsoft.com/office/drawing/2014/main" id="{7684FE2D-A14F-4CB3-BEB8-01F3ADBD1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2" name="Imagen 6107" descr="http://www.icbf.gov.co/images/pobtrans.gif">
          <a:extLst>
            <a:ext uri="{FF2B5EF4-FFF2-40B4-BE49-F238E27FC236}">
              <a16:creationId xmlns:a16="http://schemas.microsoft.com/office/drawing/2014/main" id="{99A8E02C-13E7-4F4F-AE1D-44D81BF070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3" name="Imagen 6731" descr="http://www.icbf.gov.co/images/pobtrans.gif">
          <a:extLst>
            <a:ext uri="{FF2B5EF4-FFF2-40B4-BE49-F238E27FC236}">
              <a16:creationId xmlns:a16="http://schemas.microsoft.com/office/drawing/2014/main" id="{BB6D478D-C977-41C1-9AB7-2AFFEED85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4" name="Imagen 6951" descr="http://www.icbf.gov.co/images/pobtrans.gif">
          <a:extLst>
            <a:ext uri="{FF2B5EF4-FFF2-40B4-BE49-F238E27FC236}">
              <a16:creationId xmlns:a16="http://schemas.microsoft.com/office/drawing/2014/main" id="{EB43DCC0-5172-457E-8D6A-16E920AF7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5" name="Imagen 7032" descr="http://www.icbf.gov.co/images/pobtrans.gif">
          <a:extLst>
            <a:ext uri="{FF2B5EF4-FFF2-40B4-BE49-F238E27FC236}">
              <a16:creationId xmlns:a16="http://schemas.microsoft.com/office/drawing/2014/main" id="{A5D4D4A9-8CE1-4039-87BD-283DE4B33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6" name="Imagen 7042" descr="http://www.icbf.gov.co/images/pobtrans.gif">
          <a:extLst>
            <a:ext uri="{FF2B5EF4-FFF2-40B4-BE49-F238E27FC236}">
              <a16:creationId xmlns:a16="http://schemas.microsoft.com/office/drawing/2014/main" id="{52E9AE9A-CCFB-4CAD-B551-72D5A6898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7" name="Imagen 7053" descr="http://www.icbf.gov.co/images/pobtrans.gif">
          <a:extLst>
            <a:ext uri="{FF2B5EF4-FFF2-40B4-BE49-F238E27FC236}">
              <a16:creationId xmlns:a16="http://schemas.microsoft.com/office/drawing/2014/main" id="{05D4329D-0924-4283-AF49-21A5BA3E79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8" name="Imagen 7120" descr="http://www.icbf.gov.co/images/pobtrans.gif">
          <a:extLst>
            <a:ext uri="{FF2B5EF4-FFF2-40B4-BE49-F238E27FC236}">
              <a16:creationId xmlns:a16="http://schemas.microsoft.com/office/drawing/2014/main" id="{4F2657B0-4901-4198-ABDB-FFE2007A27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9" name="Imagen 7187" descr="http://www.icbf.gov.co/images/pobtrans.gif">
          <a:extLst>
            <a:ext uri="{FF2B5EF4-FFF2-40B4-BE49-F238E27FC236}">
              <a16:creationId xmlns:a16="http://schemas.microsoft.com/office/drawing/2014/main" id="{5A10BE07-C527-4A5B-BBC1-53244565F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0" name="Imagen 7417" descr="http://www.icbf.gov.co/images/pobtrans.gif">
          <a:extLst>
            <a:ext uri="{FF2B5EF4-FFF2-40B4-BE49-F238E27FC236}">
              <a16:creationId xmlns:a16="http://schemas.microsoft.com/office/drawing/2014/main" id="{80F0F502-290B-4BB1-AFA8-E9F2A15A6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1" name="Imagen 7504" descr="http://www.icbf.gov.co/images/pobtrans.gif">
          <a:extLst>
            <a:ext uri="{FF2B5EF4-FFF2-40B4-BE49-F238E27FC236}">
              <a16:creationId xmlns:a16="http://schemas.microsoft.com/office/drawing/2014/main" id="{28E86C77-6812-40E4-9AD2-563295C88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2" name="Imagen 7597" descr="http://www.icbf.gov.co/images/pobtrans.gif">
          <a:extLst>
            <a:ext uri="{FF2B5EF4-FFF2-40B4-BE49-F238E27FC236}">
              <a16:creationId xmlns:a16="http://schemas.microsoft.com/office/drawing/2014/main" id="{76AC4CDC-7DDC-4EF8-A700-DACD8646F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3" name="Imagen 7659" descr="http://www.icbf.gov.co/images/pobtrans.gif">
          <a:extLst>
            <a:ext uri="{FF2B5EF4-FFF2-40B4-BE49-F238E27FC236}">
              <a16:creationId xmlns:a16="http://schemas.microsoft.com/office/drawing/2014/main" id="{B3F67206-C504-4E34-9833-086247D56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4" name="Imagen 7767" descr="http://www.icbf.gov.co/images/pobtrans.gif">
          <a:extLst>
            <a:ext uri="{FF2B5EF4-FFF2-40B4-BE49-F238E27FC236}">
              <a16:creationId xmlns:a16="http://schemas.microsoft.com/office/drawing/2014/main" id="{FDAB5496-963C-455B-8BDF-7F7D9683B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5" name="Imagen 7853" descr="http://www.icbf.gov.co/images/pobtrans.gif">
          <a:extLst>
            <a:ext uri="{FF2B5EF4-FFF2-40B4-BE49-F238E27FC236}">
              <a16:creationId xmlns:a16="http://schemas.microsoft.com/office/drawing/2014/main" id="{1B538E79-A915-4882-BCA5-5E89820D49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6" name="Imagen 7936" descr="http://www.icbf.gov.co/images/pobtrans.gif">
          <a:extLst>
            <a:ext uri="{FF2B5EF4-FFF2-40B4-BE49-F238E27FC236}">
              <a16:creationId xmlns:a16="http://schemas.microsoft.com/office/drawing/2014/main" id="{637800AF-E162-4025-B3C5-E1B46DE5CA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7" name="Imagen 8612" descr="http://www.icbf.gov.co/images/pobtrans.gif">
          <a:extLst>
            <a:ext uri="{FF2B5EF4-FFF2-40B4-BE49-F238E27FC236}">
              <a16:creationId xmlns:a16="http://schemas.microsoft.com/office/drawing/2014/main" id="{6FA2451A-E01F-4735-A3CB-29698190B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8" name="Imagen 9931" descr="http://www.icbf.gov.co/images/pobtrans.gif">
          <a:extLst>
            <a:ext uri="{FF2B5EF4-FFF2-40B4-BE49-F238E27FC236}">
              <a16:creationId xmlns:a16="http://schemas.microsoft.com/office/drawing/2014/main" id="{7645F312-2FBC-4B8C-8157-FC6CCD628B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9" name="Imagen 10425" descr="http://www.icbf.gov.co/images/pobtrans.gif">
          <a:extLst>
            <a:ext uri="{FF2B5EF4-FFF2-40B4-BE49-F238E27FC236}">
              <a16:creationId xmlns:a16="http://schemas.microsoft.com/office/drawing/2014/main" id="{3C9B2CDA-2291-4AA1-9AD5-DED1F2AB6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0" name="Imagen 10665" descr="http://www.icbf.gov.co/images/pobtrans.gif">
          <a:extLst>
            <a:ext uri="{FF2B5EF4-FFF2-40B4-BE49-F238E27FC236}">
              <a16:creationId xmlns:a16="http://schemas.microsoft.com/office/drawing/2014/main" id="{157C5469-870B-4C7A-B71E-3BD18679D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1" name="Imagen 12565" descr="http://www.icbf.gov.co/images/pobtrans.gif">
          <a:extLst>
            <a:ext uri="{FF2B5EF4-FFF2-40B4-BE49-F238E27FC236}">
              <a16:creationId xmlns:a16="http://schemas.microsoft.com/office/drawing/2014/main" id="{8E10B2A8-0AD6-4E95-9DD6-D82B7C91CF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2" name="Imagen 12591" descr="http://www.icbf.gov.co/images/pobtrans.gif">
          <a:extLst>
            <a:ext uri="{FF2B5EF4-FFF2-40B4-BE49-F238E27FC236}">
              <a16:creationId xmlns:a16="http://schemas.microsoft.com/office/drawing/2014/main" id="{FF791C66-34AC-4C52-B926-A9F4BF165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3" name="Imagen 12605" descr="http://www.icbf.gov.co/images/pobtrans.gif">
          <a:extLst>
            <a:ext uri="{FF2B5EF4-FFF2-40B4-BE49-F238E27FC236}">
              <a16:creationId xmlns:a16="http://schemas.microsoft.com/office/drawing/2014/main" id="{2CFE3150-6C2B-4187-9095-42D5C610F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4" name="Imagen 12623" descr="http://www.icbf.gov.co/images/pobtrans.gif">
          <a:extLst>
            <a:ext uri="{FF2B5EF4-FFF2-40B4-BE49-F238E27FC236}">
              <a16:creationId xmlns:a16="http://schemas.microsoft.com/office/drawing/2014/main" id="{E5E7B7CF-8E7B-4CC2-8B2C-FC30A802F3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5" name="Imagen 12635" descr="http://www.icbf.gov.co/images/pobtrans.gif">
          <a:extLst>
            <a:ext uri="{FF2B5EF4-FFF2-40B4-BE49-F238E27FC236}">
              <a16:creationId xmlns:a16="http://schemas.microsoft.com/office/drawing/2014/main" id="{BF3F14D6-CBA2-4C31-BAFD-FFB202EA07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6" name="Imagen 12645" descr="http://www.icbf.gov.co/images/pobtrans.gif">
          <a:extLst>
            <a:ext uri="{FF2B5EF4-FFF2-40B4-BE49-F238E27FC236}">
              <a16:creationId xmlns:a16="http://schemas.microsoft.com/office/drawing/2014/main" id="{469B2B32-1A41-4A44-BF50-47DCAE3B2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7" name="Imagen 12651" descr="http://www.icbf.gov.co/images/pobtrans.gif">
          <a:extLst>
            <a:ext uri="{FF2B5EF4-FFF2-40B4-BE49-F238E27FC236}">
              <a16:creationId xmlns:a16="http://schemas.microsoft.com/office/drawing/2014/main" id="{23C8277A-FDD9-4D96-945C-7A40261FB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8" name="Imagen 13130" descr="http://www.icbf.gov.co/images/pobtrans.gif">
          <a:extLst>
            <a:ext uri="{FF2B5EF4-FFF2-40B4-BE49-F238E27FC236}">
              <a16:creationId xmlns:a16="http://schemas.microsoft.com/office/drawing/2014/main" id="{599B0F6A-3244-4FDB-9111-895D65EB34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9" name="Imagen 13576" descr="http://www.icbf.gov.co/images/pobtrans.gif">
          <a:extLst>
            <a:ext uri="{FF2B5EF4-FFF2-40B4-BE49-F238E27FC236}">
              <a16:creationId xmlns:a16="http://schemas.microsoft.com/office/drawing/2014/main" id="{FA6B7FE6-DA4B-4328-B6FC-2820215315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0" name="Imagen 13599" descr="http://www.icbf.gov.co/images/pobtrans.gif">
          <a:extLst>
            <a:ext uri="{FF2B5EF4-FFF2-40B4-BE49-F238E27FC236}">
              <a16:creationId xmlns:a16="http://schemas.microsoft.com/office/drawing/2014/main" id="{6A19BFCA-23FF-4AE3-89A3-176BEE973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1" name="Imagen 13600" descr="http://www.icbf.gov.co/images/pobtrans.gif">
          <a:extLst>
            <a:ext uri="{FF2B5EF4-FFF2-40B4-BE49-F238E27FC236}">
              <a16:creationId xmlns:a16="http://schemas.microsoft.com/office/drawing/2014/main" id="{A0A23728-0056-4913-92E2-15F43E21B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2" name="Imagen 13603" descr="http://www.icbf.gov.co/images/pobtrans.gif">
          <a:extLst>
            <a:ext uri="{FF2B5EF4-FFF2-40B4-BE49-F238E27FC236}">
              <a16:creationId xmlns:a16="http://schemas.microsoft.com/office/drawing/2014/main" id="{EA34824C-033C-4DBD-8638-56598385C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3" name="Imagen 13611" descr="http://www.icbf.gov.co/images/pobtrans.gif">
          <a:extLst>
            <a:ext uri="{FF2B5EF4-FFF2-40B4-BE49-F238E27FC236}">
              <a16:creationId xmlns:a16="http://schemas.microsoft.com/office/drawing/2014/main" id="{03BED501-A310-4DF8-A736-52FBFA9EC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4" name="Imagen 13903" descr="http://www.icbf.gov.co/images/pobtrans.gif">
          <a:extLst>
            <a:ext uri="{FF2B5EF4-FFF2-40B4-BE49-F238E27FC236}">
              <a16:creationId xmlns:a16="http://schemas.microsoft.com/office/drawing/2014/main" id="{93C08340-CA74-4CF0-90C6-D40CE1294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5" name="Imagen 13983" descr="http://www.icbf.gov.co/images/pobtrans.gif">
          <a:extLst>
            <a:ext uri="{FF2B5EF4-FFF2-40B4-BE49-F238E27FC236}">
              <a16:creationId xmlns:a16="http://schemas.microsoft.com/office/drawing/2014/main" id="{9AF155A7-438E-4D35-B385-9A8C72B92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6" name="Imagen 14387" descr="http://www.icbf.gov.co/images/pobtrans.gif">
          <a:extLst>
            <a:ext uri="{FF2B5EF4-FFF2-40B4-BE49-F238E27FC236}">
              <a16:creationId xmlns:a16="http://schemas.microsoft.com/office/drawing/2014/main" id="{7A5BCC1B-ECDC-4B0B-91D8-161872D928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7" name="Imagen 14460" descr="http://www.icbf.gov.co/images/pobtrans.gif">
          <a:extLst>
            <a:ext uri="{FF2B5EF4-FFF2-40B4-BE49-F238E27FC236}">
              <a16:creationId xmlns:a16="http://schemas.microsoft.com/office/drawing/2014/main" id="{363F8882-CD97-426F-B684-0D0DD135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8" name="Imagen 14689" descr="http://www.icbf.gov.co/images/pobtrans.gif">
          <a:extLst>
            <a:ext uri="{FF2B5EF4-FFF2-40B4-BE49-F238E27FC236}">
              <a16:creationId xmlns:a16="http://schemas.microsoft.com/office/drawing/2014/main" id="{2B030F33-5D31-44FA-B2BE-71ED69505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9" name="Imagen 14884" descr="http://www.icbf.gov.co/images/pobtrans.gif">
          <a:extLst>
            <a:ext uri="{FF2B5EF4-FFF2-40B4-BE49-F238E27FC236}">
              <a16:creationId xmlns:a16="http://schemas.microsoft.com/office/drawing/2014/main" id="{B1954C90-3AA5-4AAF-8A59-F162BD2AB7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0" name="Imagen 15080" descr="http://www.icbf.gov.co/images/pobtrans.gif">
          <a:extLst>
            <a:ext uri="{FF2B5EF4-FFF2-40B4-BE49-F238E27FC236}">
              <a16:creationId xmlns:a16="http://schemas.microsoft.com/office/drawing/2014/main" id="{24DDCA60-5C5E-49CB-9840-2D59D9410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1" name="Imagen 15397" descr="http://www.icbf.gov.co/images/pobtrans.gif">
          <a:extLst>
            <a:ext uri="{FF2B5EF4-FFF2-40B4-BE49-F238E27FC236}">
              <a16:creationId xmlns:a16="http://schemas.microsoft.com/office/drawing/2014/main" id="{B54CC5AA-2121-4425-AB25-92DEE7B35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2" name="Imagen 15538" descr="http://www.icbf.gov.co/images/pobtrans.gif">
          <a:extLst>
            <a:ext uri="{FF2B5EF4-FFF2-40B4-BE49-F238E27FC236}">
              <a16:creationId xmlns:a16="http://schemas.microsoft.com/office/drawing/2014/main" id="{22BB4F61-7EFB-4DB3-B7C0-4DAA25ADF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3" name="Imagen 15814" descr="http://www.icbf.gov.co/images/pobtrans.gif">
          <a:extLst>
            <a:ext uri="{FF2B5EF4-FFF2-40B4-BE49-F238E27FC236}">
              <a16:creationId xmlns:a16="http://schemas.microsoft.com/office/drawing/2014/main" id="{6E0E2164-BF42-4E64-962B-3A9FC972B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4" name="Imagen 15817" descr="http://www.icbf.gov.co/images/pobtrans.gif">
          <a:extLst>
            <a:ext uri="{FF2B5EF4-FFF2-40B4-BE49-F238E27FC236}">
              <a16:creationId xmlns:a16="http://schemas.microsoft.com/office/drawing/2014/main" id="{0B0A3797-6D35-489C-A9F5-7A818053F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5" name="Imagen 16193" descr="http://www.icbf.gov.co/images/pobtrans.gif">
          <a:extLst>
            <a:ext uri="{FF2B5EF4-FFF2-40B4-BE49-F238E27FC236}">
              <a16:creationId xmlns:a16="http://schemas.microsoft.com/office/drawing/2014/main" id="{B2BFC0F0-12FF-40D2-8DBA-D4A4029F6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6" name="Imagen 16273" descr="http://www.icbf.gov.co/images/pobtrans.gif">
          <a:extLst>
            <a:ext uri="{FF2B5EF4-FFF2-40B4-BE49-F238E27FC236}">
              <a16:creationId xmlns:a16="http://schemas.microsoft.com/office/drawing/2014/main" id="{2E35B148-2D60-46FC-8106-7DA238FF5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7" name="Imagen 16503" descr="http://www.icbf.gov.co/images/pobtrans.gif">
          <a:extLst>
            <a:ext uri="{FF2B5EF4-FFF2-40B4-BE49-F238E27FC236}">
              <a16:creationId xmlns:a16="http://schemas.microsoft.com/office/drawing/2014/main" id="{1BA35554-2A3E-4760-9D12-F05725796C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8" name="Imagen 16724" descr="http://www.icbf.gov.co/images/pobtrans.gif">
          <a:extLst>
            <a:ext uri="{FF2B5EF4-FFF2-40B4-BE49-F238E27FC236}">
              <a16:creationId xmlns:a16="http://schemas.microsoft.com/office/drawing/2014/main" id="{E2833BE0-D1F4-412A-A849-60002414D2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9" name="Imagen 17478" descr="http://www.icbf.gov.co/images/pobtrans.gif">
          <a:extLst>
            <a:ext uri="{FF2B5EF4-FFF2-40B4-BE49-F238E27FC236}">
              <a16:creationId xmlns:a16="http://schemas.microsoft.com/office/drawing/2014/main" id="{586450D1-D323-4CC0-8861-7E51F0AF6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0" name="Imagen 17640" descr="http://www.icbf.gov.co/images/pobtrans.gif">
          <a:extLst>
            <a:ext uri="{FF2B5EF4-FFF2-40B4-BE49-F238E27FC236}">
              <a16:creationId xmlns:a16="http://schemas.microsoft.com/office/drawing/2014/main" id="{46FA6420-2819-4F03-869A-3F323D6C5A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1" name="Imagen 17642" descr="http://www.icbf.gov.co/images/pobtrans.gif">
          <a:extLst>
            <a:ext uri="{FF2B5EF4-FFF2-40B4-BE49-F238E27FC236}">
              <a16:creationId xmlns:a16="http://schemas.microsoft.com/office/drawing/2014/main" id="{FAB30E84-B2CA-4C3B-B8E5-7560BD1B5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2" name="Imagen 19004" descr="http://www.icbf.gov.co/images/pobtrans.gif">
          <a:extLst>
            <a:ext uri="{FF2B5EF4-FFF2-40B4-BE49-F238E27FC236}">
              <a16:creationId xmlns:a16="http://schemas.microsoft.com/office/drawing/2014/main" id="{3634D5AC-8C0A-4900-A9D1-58F3DE1417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3" name="Imagen 19474" descr="http://www.icbf.gov.co/images/pobtrans.gif">
          <a:extLst>
            <a:ext uri="{FF2B5EF4-FFF2-40B4-BE49-F238E27FC236}">
              <a16:creationId xmlns:a16="http://schemas.microsoft.com/office/drawing/2014/main" id="{791F56FE-E7DA-4526-A023-B792C5931B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4" name="Imagen 19708" descr="http://www.icbf.gov.co/images/pobtrans.gif">
          <a:extLst>
            <a:ext uri="{FF2B5EF4-FFF2-40B4-BE49-F238E27FC236}">
              <a16:creationId xmlns:a16="http://schemas.microsoft.com/office/drawing/2014/main" id="{40680724-0B17-4636-BDEF-5FB709E39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5" name="Imagen 19720" descr="http://www.icbf.gov.co/images/pobtrans.gif">
          <a:extLst>
            <a:ext uri="{FF2B5EF4-FFF2-40B4-BE49-F238E27FC236}">
              <a16:creationId xmlns:a16="http://schemas.microsoft.com/office/drawing/2014/main" id="{C1275ACC-A95A-455C-8515-13D5C975C5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6" name="Imagen 19739" descr="http://www.icbf.gov.co/images/pobtrans.gif">
          <a:extLst>
            <a:ext uri="{FF2B5EF4-FFF2-40B4-BE49-F238E27FC236}">
              <a16:creationId xmlns:a16="http://schemas.microsoft.com/office/drawing/2014/main" id="{95629B5B-614F-4120-B269-20BD1AB55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7" name="Imagen 19765" descr="http://www.icbf.gov.co/images/pobtrans.gif">
          <a:extLst>
            <a:ext uri="{FF2B5EF4-FFF2-40B4-BE49-F238E27FC236}">
              <a16:creationId xmlns:a16="http://schemas.microsoft.com/office/drawing/2014/main" id="{0A70FF3F-83C7-4F67-9267-B1649C2DCE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8" name="Imagen 19774" descr="http://www.icbf.gov.co/images/pobtrans.gif">
          <a:extLst>
            <a:ext uri="{FF2B5EF4-FFF2-40B4-BE49-F238E27FC236}">
              <a16:creationId xmlns:a16="http://schemas.microsoft.com/office/drawing/2014/main" id="{1FEA23C7-0595-4175-9585-F810A2F79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9" name="Imagen 20425" descr="http://www.icbf.gov.co/images/pobtrans.gif">
          <a:extLst>
            <a:ext uri="{FF2B5EF4-FFF2-40B4-BE49-F238E27FC236}">
              <a16:creationId xmlns:a16="http://schemas.microsoft.com/office/drawing/2014/main" id="{20BD0825-BDD9-4DD8-BF48-002F74D03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0" name="Imagen 20722" descr="http://www.icbf.gov.co/images/pobtrans.gif">
          <a:extLst>
            <a:ext uri="{FF2B5EF4-FFF2-40B4-BE49-F238E27FC236}">
              <a16:creationId xmlns:a16="http://schemas.microsoft.com/office/drawing/2014/main" id="{AEA292F6-AB22-484A-BD1F-DFDE79F11A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1" name="Imagen 20732" descr="http://www.icbf.gov.co/images/pobtrans.gif">
          <a:extLst>
            <a:ext uri="{FF2B5EF4-FFF2-40B4-BE49-F238E27FC236}">
              <a16:creationId xmlns:a16="http://schemas.microsoft.com/office/drawing/2014/main" id="{0E29D007-DDDE-410B-B391-4B243AD958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2" name="Imagen 21759" descr="http://www.icbf.gov.co/images/pobtrans.gif">
          <a:extLst>
            <a:ext uri="{FF2B5EF4-FFF2-40B4-BE49-F238E27FC236}">
              <a16:creationId xmlns:a16="http://schemas.microsoft.com/office/drawing/2014/main" id="{B781CF60-9B15-4448-A9DA-4B5BFCDFD4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3" name="Imagen 21761" descr="http://www.icbf.gov.co/images/pobtrans.gif">
          <a:extLst>
            <a:ext uri="{FF2B5EF4-FFF2-40B4-BE49-F238E27FC236}">
              <a16:creationId xmlns:a16="http://schemas.microsoft.com/office/drawing/2014/main" id="{BB9C72FD-AFAE-4310-BF68-A62C5E478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4" name="Imagen 22260" descr="http://www.icbf.gov.co/images/pobtrans.gif">
          <a:extLst>
            <a:ext uri="{FF2B5EF4-FFF2-40B4-BE49-F238E27FC236}">
              <a16:creationId xmlns:a16="http://schemas.microsoft.com/office/drawing/2014/main" id="{EDD32C11-BEB6-43F1-AE4A-A63F69D5E7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5" name="Imagen 22263" descr="http://www.icbf.gov.co/images/pobtrans.gif">
          <a:extLst>
            <a:ext uri="{FF2B5EF4-FFF2-40B4-BE49-F238E27FC236}">
              <a16:creationId xmlns:a16="http://schemas.microsoft.com/office/drawing/2014/main" id="{37F2F3C1-5659-4192-A852-693BB2B3D2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6" name="Imagen 22421" descr="http://www.icbf.gov.co/images/pobtrans.gif">
          <a:extLst>
            <a:ext uri="{FF2B5EF4-FFF2-40B4-BE49-F238E27FC236}">
              <a16:creationId xmlns:a16="http://schemas.microsoft.com/office/drawing/2014/main" id="{80CA37DD-CB0C-4C6C-9129-1CB59C157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7" name="Imagen 22513" descr="http://www.icbf.gov.co/images/pobtrans.gif">
          <a:extLst>
            <a:ext uri="{FF2B5EF4-FFF2-40B4-BE49-F238E27FC236}">
              <a16:creationId xmlns:a16="http://schemas.microsoft.com/office/drawing/2014/main" id="{B2B3902D-B0CF-471A-A843-9B1CDB34C3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8" name="Imagen 22526" descr="http://www.icbf.gov.co/images/pobtrans.gif">
          <a:extLst>
            <a:ext uri="{FF2B5EF4-FFF2-40B4-BE49-F238E27FC236}">
              <a16:creationId xmlns:a16="http://schemas.microsoft.com/office/drawing/2014/main" id="{A053ACA9-03B2-4ED0-8EBE-08C64FB1C5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9" name="Imagen 22532" descr="http://www.icbf.gov.co/images/pobtrans.gif">
          <a:extLst>
            <a:ext uri="{FF2B5EF4-FFF2-40B4-BE49-F238E27FC236}">
              <a16:creationId xmlns:a16="http://schemas.microsoft.com/office/drawing/2014/main" id="{2ADEBBC2-9208-49D4-8C84-C77817BE5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0" name="Imagen 22541" descr="http://www.icbf.gov.co/images/pobtrans.gif">
          <a:extLst>
            <a:ext uri="{FF2B5EF4-FFF2-40B4-BE49-F238E27FC236}">
              <a16:creationId xmlns:a16="http://schemas.microsoft.com/office/drawing/2014/main" id="{056C8639-AC12-480C-A877-14ECFEA712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1" name="Imagen 22616" descr="http://www.icbf.gov.co/images/pobtrans.gif">
          <a:extLst>
            <a:ext uri="{FF2B5EF4-FFF2-40B4-BE49-F238E27FC236}">
              <a16:creationId xmlns:a16="http://schemas.microsoft.com/office/drawing/2014/main" id="{FF7AED95-6EC1-4B54-87F4-92201201B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2" name="Imagen 24926" descr="http://www.icbf.gov.co/images/pobtrans.gif">
          <a:extLst>
            <a:ext uri="{FF2B5EF4-FFF2-40B4-BE49-F238E27FC236}">
              <a16:creationId xmlns:a16="http://schemas.microsoft.com/office/drawing/2014/main" id="{95A0A079-32BE-4F54-A80E-F5676FB23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3" name="Imagen 25180" descr="http://www.icbf.gov.co/images/pobtrans.gif">
          <a:extLst>
            <a:ext uri="{FF2B5EF4-FFF2-40B4-BE49-F238E27FC236}">
              <a16:creationId xmlns:a16="http://schemas.microsoft.com/office/drawing/2014/main" id="{AA7E59B5-A578-40D1-8982-53C5380A0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4" name="Imagen 26352" descr="http://www.icbf.gov.co/images/pobtrans.gif">
          <a:extLst>
            <a:ext uri="{FF2B5EF4-FFF2-40B4-BE49-F238E27FC236}">
              <a16:creationId xmlns:a16="http://schemas.microsoft.com/office/drawing/2014/main" id="{0FF6139C-E411-4A63-B07E-3F8080C949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5" name="Imagen 26386" descr="http://www.icbf.gov.co/images/pobtrans.gif">
          <a:extLst>
            <a:ext uri="{FF2B5EF4-FFF2-40B4-BE49-F238E27FC236}">
              <a16:creationId xmlns:a16="http://schemas.microsoft.com/office/drawing/2014/main" id="{6570474B-441E-4049-9139-1288B61340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6" name="Imagen 26401" descr="http://www.icbf.gov.co/images/pobtrans.gif">
          <a:extLst>
            <a:ext uri="{FF2B5EF4-FFF2-40B4-BE49-F238E27FC236}">
              <a16:creationId xmlns:a16="http://schemas.microsoft.com/office/drawing/2014/main" id="{54BF7CB8-180F-494E-A197-DDFF264B2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7" name="Imagen 26411" descr="http://www.icbf.gov.co/images/pobtrans.gif">
          <a:extLst>
            <a:ext uri="{FF2B5EF4-FFF2-40B4-BE49-F238E27FC236}">
              <a16:creationId xmlns:a16="http://schemas.microsoft.com/office/drawing/2014/main" id="{8F091088-D2BF-4E5F-B75B-B3FE5CF3C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8" name="Imagen 26420" descr="http://www.icbf.gov.co/images/pobtrans.gif">
          <a:extLst>
            <a:ext uri="{FF2B5EF4-FFF2-40B4-BE49-F238E27FC236}">
              <a16:creationId xmlns:a16="http://schemas.microsoft.com/office/drawing/2014/main" id="{DC23B417-7F18-4874-AC50-B636ADA4E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9" name="Imagen 26433" descr="http://www.icbf.gov.co/images/pobtrans.gif">
          <a:extLst>
            <a:ext uri="{FF2B5EF4-FFF2-40B4-BE49-F238E27FC236}">
              <a16:creationId xmlns:a16="http://schemas.microsoft.com/office/drawing/2014/main" id="{FD687160-0184-4B30-A06F-8AA910859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0" name="Imagen 26468" descr="http://www.icbf.gov.co/images/pobtrans.gif">
          <a:extLst>
            <a:ext uri="{FF2B5EF4-FFF2-40B4-BE49-F238E27FC236}">
              <a16:creationId xmlns:a16="http://schemas.microsoft.com/office/drawing/2014/main" id="{86046DD0-E657-4D16-B5A6-451F445EF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1" name="Imagen 26473" descr="http://www.icbf.gov.co/images/pobtrans.gif">
          <a:extLst>
            <a:ext uri="{FF2B5EF4-FFF2-40B4-BE49-F238E27FC236}">
              <a16:creationId xmlns:a16="http://schemas.microsoft.com/office/drawing/2014/main" id="{885025A0-B208-45B7-8938-965107D06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2" name="Imagen 26476" descr="http://www.icbf.gov.co/images/pobtrans.gif">
          <a:extLst>
            <a:ext uri="{FF2B5EF4-FFF2-40B4-BE49-F238E27FC236}">
              <a16:creationId xmlns:a16="http://schemas.microsoft.com/office/drawing/2014/main" id="{FC72D251-A965-448A-82EA-AC3C00205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3" name="Imagen 26583" descr="http://www.icbf.gov.co/images/pobtrans.gif">
          <a:extLst>
            <a:ext uri="{FF2B5EF4-FFF2-40B4-BE49-F238E27FC236}">
              <a16:creationId xmlns:a16="http://schemas.microsoft.com/office/drawing/2014/main" id="{30E761BF-9B37-4441-894E-93DC7F3111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4" name="Imagen 26594" descr="http://www.icbf.gov.co/images/pobtrans.gif">
          <a:extLst>
            <a:ext uri="{FF2B5EF4-FFF2-40B4-BE49-F238E27FC236}">
              <a16:creationId xmlns:a16="http://schemas.microsoft.com/office/drawing/2014/main" id="{2CE6E853-6785-4FB2-A82B-368F508968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5" name="Imagen 26605" descr="http://www.icbf.gov.co/images/pobtrans.gif">
          <a:extLst>
            <a:ext uri="{FF2B5EF4-FFF2-40B4-BE49-F238E27FC236}">
              <a16:creationId xmlns:a16="http://schemas.microsoft.com/office/drawing/2014/main" id="{582038F4-70A1-4682-96D7-EB4F36ED2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6" name="Imagen 26617" descr="http://www.icbf.gov.co/images/pobtrans.gif">
          <a:extLst>
            <a:ext uri="{FF2B5EF4-FFF2-40B4-BE49-F238E27FC236}">
              <a16:creationId xmlns:a16="http://schemas.microsoft.com/office/drawing/2014/main" id="{C16D9D9C-B98F-4001-9DA4-8C4E009FC6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7" name="Imagen 26634" descr="http://www.icbf.gov.co/images/pobtrans.gif">
          <a:extLst>
            <a:ext uri="{FF2B5EF4-FFF2-40B4-BE49-F238E27FC236}">
              <a16:creationId xmlns:a16="http://schemas.microsoft.com/office/drawing/2014/main" id="{B57FD10A-4F23-43D4-8A94-F1C8067E92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8" name="Imagen 26666" descr="http://www.icbf.gov.co/images/pobtrans.gif">
          <a:extLst>
            <a:ext uri="{FF2B5EF4-FFF2-40B4-BE49-F238E27FC236}">
              <a16:creationId xmlns:a16="http://schemas.microsoft.com/office/drawing/2014/main" id="{763FE8A8-2D4D-4D3F-8B2F-C1F4AEA113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9" name="Imagen 26687" descr="http://www.icbf.gov.co/images/pobtrans.gif">
          <a:extLst>
            <a:ext uri="{FF2B5EF4-FFF2-40B4-BE49-F238E27FC236}">
              <a16:creationId xmlns:a16="http://schemas.microsoft.com/office/drawing/2014/main" id="{25D7DD28-1A1A-419E-BD30-FC00DC4CE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0" name="Imagen 26713" descr="http://www.icbf.gov.co/images/pobtrans.gif">
          <a:extLst>
            <a:ext uri="{FF2B5EF4-FFF2-40B4-BE49-F238E27FC236}">
              <a16:creationId xmlns:a16="http://schemas.microsoft.com/office/drawing/2014/main" id="{A6FCD3D3-BFBD-491D-B78B-AC1CC1BD45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1" name="Imagen 26726" descr="http://www.icbf.gov.co/images/pobtrans.gif">
          <a:extLst>
            <a:ext uri="{FF2B5EF4-FFF2-40B4-BE49-F238E27FC236}">
              <a16:creationId xmlns:a16="http://schemas.microsoft.com/office/drawing/2014/main" id="{4EF74B65-E9EE-4DEE-AF28-CD2EAEFD46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2" name="Imagen 27432" descr="http://www.icbf.gov.co/images/pobtrans.gif">
          <a:extLst>
            <a:ext uri="{FF2B5EF4-FFF2-40B4-BE49-F238E27FC236}">
              <a16:creationId xmlns:a16="http://schemas.microsoft.com/office/drawing/2014/main" id="{9228B9AD-B42D-4B8A-8CA8-B40D27A5E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3" name="Imagen 29931" descr="http://www.icbf.gov.co/images/pobtrans.gif">
          <a:extLst>
            <a:ext uri="{FF2B5EF4-FFF2-40B4-BE49-F238E27FC236}">
              <a16:creationId xmlns:a16="http://schemas.microsoft.com/office/drawing/2014/main" id="{0D4F78A2-7C36-42CD-A748-2D40E80DD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4" name="Imagen 29941" descr="http://www.icbf.gov.co/images/pobtrans.gif">
          <a:extLst>
            <a:ext uri="{FF2B5EF4-FFF2-40B4-BE49-F238E27FC236}">
              <a16:creationId xmlns:a16="http://schemas.microsoft.com/office/drawing/2014/main" id="{71427C76-5549-45C6-9264-3B8E732C3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5" name="Imagen 29990" descr="http://www.icbf.gov.co/images/pobtrans.gif">
          <a:extLst>
            <a:ext uri="{FF2B5EF4-FFF2-40B4-BE49-F238E27FC236}">
              <a16:creationId xmlns:a16="http://schemas.microsoft.com/office/drawing/2014/main" id="{D7AF4542-8548-4AA4-8706-13B492455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6" name="Imagen 30000" descr="http://www.icbf.gov.co/images/pobtrans.gif">
          <a:extLst>
            <a:ext uri="{FF2B5EF4-FFF2-40B4-BE49-F238E27FC236}">
              <a16:creationId xmlns:a16="http://schemas.microsoft.com/office/drawing/2014/main" id="{A50A9D5F-F454-43B4-8107-83CF7D6B2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7" name="Imagen 30062" descr="http://www.icbf.gov.co/images/pobtrans.gif">
          <a:extLst>
            <a:ext uri="{FF2B5EF4-FFF2-40B4-BE49-F238E27FC236}">
              <a16:creationId xmlns:a16="http://schemas.microsoft.com/office/drawing/2014/main" id="{CA95F49D-2D52-48BE-8C58-7BC55BA1ED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8" name="Imagen 30457" descr="http://www.icbf.gov.co/images/pobtrans.gif">
          <a:extLst>
            <a:ext uri="{FF2B5EF4-FFF2-40B4-BE49-F238E27FC236}">
              <a16:creationId xmlns:a16="http://schemas.microsoft.com/office/drawing/2014/main" id="{0C96BB2B-4694-4A1D-A244-0ACE0415A9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9" name="Imagen 30467" descr="http://www.icbf.gov.co/images/pobtrans.gif">
          <a:extLst>
            <a:ext uri="{FF2B5EF4-FFF2-40B4-BE49-F238E27FC236}">
              <a16:creationId xmlns:a16="http://schemas.microsoft.com/office/drawing/2014/main" id="{2EF98BED-95C9-475A-A875-827D827A0E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0" name="Imagen 30991" descr="http://www.icbf.gov.co/images/pobtrans.gif">
          <a:extLst>
            <a:ext uri="{FF2B5EF4-FFF2-40B4-BE49-F238E27FC236}">
              <a16:creationId xmlns:a16="http://schemas.microsoft.com/office/drawing/2014/main" id="{CD82A6FF-1FC5-4756-9241-15FCCB8F67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1" name="Imagen 31612" descr="http://www.icbf.gov.co/images/pobtrans.gif">
          <a:extLst>
            <a:ext uri="{FF2B5EF4-FFF2-40B4-BE49-F238E27FC236}">
              <a16:creationId xmlns:a16="http://schemas.microsoft.com/office/drawing/2014/main" id="{056F0321-C1B3-4213-BDEA-8D8B22549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2" name="Imagen 31624" descr="http://www.icbf.gov.co/images/pobtrans.gif">
          <a:extLst>
            <a:ext uri="{FF2B5EF4-FFF2-40B4-BE49-F238E27FC236}">
              <a16:creationId xmlns:a16="http://schemas.microsoft.com/office/drawing/2014/main" id="{8C078C7B-E019-4634-9B1E-F039531D3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3" name="Imagen 32047" descr="http://www.icbf.gov.co/images/pobtrans.gif">
          <a:extLst>
            <a:ext uri="{FF2B5EF4-FFF2-40B4-BE49-F238E27FC236}">
              <a16:creationId xmlns:a16="http://schemas.microsoft.com/office/drawing/2014/main" id="{7CB48CCE-B7C8-45BD-94EE-7363C9A737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4" name="Imagen 32272" descr="http://www.icbf.gov.co/images/pobtrans.gif">
          <a:extLst>
            <a:ext uri="{FF2B5EF4-FFF2-40B4-BE49-F238E27FC236}">
              <a16:creationId xmlns:a16="http://schemas.microsoft.com/office/drawing/2014/main" id="{644EBBDD-9F04-4DFB-BC88-D10B14072A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5" name="Imagen 32612" descr="http://www.icbf.gov.co/images/pobtrans.gif">
          <a:extLst>
            <a:ext uri="{FF2B5EF4-FFF2-40B4-BE49-F238E27FC236}">
              <a16:creationId xmlns:a16="http://schemas.microsoft.com/office/drawing/2014/main" id="{A16CF74F-BA0F-4D51-8EDA-33B418B3C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6" name="Imagen 32881" descr="http://www.icbf.gov.co/images/pobtrans.gif">
          <a:extLst>
            <a:ext uri="{FF2B5EF4-FFF2-40B4-BE49-F238E27FC236}">
              <a16:creationId xmlns:a16="http://schemas.microsoft.com/office/drawing/2014/main" id="{DC9F5A8E-BF83-4771-8FCB-279C50F23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7" name="Imagen 34363" descr="http://www.icbf.gov.co/images/pobtrans.gif">
          <a:extLst>
            <a:ext uri="{FF2B5EF4-FFF2-40B4-BE49-F238E27FC236}">
              <a16:creationId xmlns:a16="http://schemas.microsoft.com/office/drawing/2014/main" id="{982EC685-FE7A-4564-B108-1908ACC851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8" name="Imagen 34367" descr="http://www.icbf.gov.co/images/pobtrans.gif">
          <a:extLst>
            <a:ext uri="{FF2B5EF4-FFF2-40B4-BE49-F238E27FC236}">
              <a16:creationId xmlns:a16="http://schemas.microsoft.com/office/drawing/2014/main" id="{0A4F0366-52A0-49D6-BFB2-745BE557A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9" name="Imagen 34608" descr="http://www.icbf.gov.co/images/pobtrans.gif">
          <a:extLst>
            <a:ext uri="{FF2B5EF4-FFF2-40B4-BE49-F238E27FC236}">
              <a16:creationId xmlns:a16="http://schemas.microsoft.com/office/drawing/2014/main" id="{B37B6819-8D47-4DFC-9F8B-546D354CD4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0" name="Imagen 35048" descr="http://www.icbf.gov.co/images/pobtrans.gif">
          <a:extLst>
            <a:ext uri="{FF2B5EF4-FFF2-40B4-BE49-F238E27FC236}">
              <a16:creationId xmlns:a16="http://schemas.microsoft.com/office/drawing/2014/main" id="{3CEF9416-997D-4017-95A7-C9AED75CAD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1" name="Imagen 35978" descr="http://www.icbf.gov.co/images/pobtrans.gif">
          <a:extLst>
            <a:ext uri="{FF2B5EF4-FFF2-40B4-BE49-F238E27FC236}">
              <a16:creationId xmlns:a16="http://schemas.microsoft.com/office/drawing/2014/main" id="{718EF659-267A-43AD-B4E8-B66860CB0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2" name="Imagen 36001" descr="http://www.icbf.gov.co/images/pobtrans.gif">
          <a:extLst>
            <a:ext uri="{FF2B5EF4-FFF2-40B4-BE49-F238E27FC236}">
              <a16:creationId xmlns:a16="http://schemas.microsoft.com/office/drawing/2014/main" id="{C6EF7CDF-9ED3-4507-81D4-28CC1A4C7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3" name="Imagen 36006" descr="http://www.icbf.gov.co/images/pobtrans.gif">
          <a:extLst>
            <a:ext uri="{FF2B5EF4-FFF2-40B4-BE49-F238E27FC236}">
              <a16:creationId xmlns:a16="http://schemas.microsoft.com/office/drawing/2014/main" id="{25BC4B4F-925A-4BDC-9F39-4C40DF01D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4" name="Imagen 36010" descr="http://www.icbf.gov.co/images/pobtrans.gif">
          <a:extLst>
            <a:ext uri="{FF2B5EF4-FFF2-40B4-BE49-F238E27FC236}">
              <a16:creationId xmlns:a16="http://schemas.microsoft.com/office/drawing/2014/main" id="{E81961EC-01DF-4DB9-9323-CC824B162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5" name="Imagen 36018" descr="http://www.icbf.gov.co/images/pobtrans.gif">
          <a:extLst>
            <a:ext uri="{FF2B5EF4-FFF2-40B4-BE49-F238E27FC236}">
              <a16:creationId xmlns:a16="http://schemas.microsoft.com/office/drawing/2014/main" id="{37E88E64-AE52-4A7A-844D-8455104F5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6" name="Imagen 36027" descr="http://www.icbf.gov.co/images/pobtrans.gif">
          <a:extLst>
            <a:ext uri="{FF2B5EF4-FFF2-40B4-BE49-F238E27FC236}">
              <a16:creationId xmlns:a16="http://schemas.microsoft.com/office/drawing/2014/main" id="{AC5A12F7-F101-46BC-A459-520932B55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48209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69</xdr:row>
      <xdr:rowOff>0</xdr:rowOff>
    </xdr:from>
    <xdr:ext cx="9525" cy="114300"/>
    <xdr:pic>
      <xdr:nvPicPr>
        <xdr:cNvPr id="147" name="Imagen 146" descr="http://www.icbf.gov.co/images/pobtrans.gif">
          <a:extLst>
            <a:ext uri="{FF2B5EF4-FFF2-40B4-BE49-F238E27FC236}">
              <a16:creationId xmlns:a16="http://schemas.microsoft.com/office/drawing/2014/main" id="{89E5671A-8731-45E9-96EC-17F82B19FE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8" name="Imagen 147" descr="http://www.icbf.gov.co/images/pobtrans.gif">
          <a:extLst>
            <a:ext uri="{FF2B5EF4-FFF2-40B4-BE49-F238E27FC236}">
              <a16:creationId xmlns:a16="http://schemas.microsoft.com/office/drawing/2014/main" id="{4D8B718A-8ACD-47A7-9851-8CBDFAF98C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9" name="Imagen 148" descr="http://www.icbf.gov.co/images/pobtrans.gif">
          <a:extLst>
            <a:ext uri="{FF2B5EF4-FFF2-40B4-BE49-F238E27FC236}">
              <a16:creationId xmlns:a16="http://schemas.microsoft.com/office/drawing/2014/main" id="{9FEB7458-A396-4340-A864-AABA324556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0" name="Imagen 149" descr="http://www.icbf.gov.co/images/pobtrans.gif">
          <a:extLst>
            <a:ext uri="{FF2B5EF4-FFF2-40B4-BE49-F238E27FC236}">
              <a16:creationId xmlns:a16="http://schemas.microsoft.com/office/drawing/2014/main" id="{940C2427-140A-45DE-A5C1-B03ED7A3B0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1" name="Imagen 150" descr="http://www.icbf.gov.co/images/pobtrans.gif">
          <a:extLst>
            <a:ext uri="{FF2B5EF4-FFF2-40B4-BE49-F238E27FC236}">
              <a16:creationId xmlns:a16="http://schemas.microsoft.com/office/drawing/2014/main" id="{07ED161C-B5BB-4F22-A8D6-01B1EE736E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2" name="Imagen 151" descr="http://www.icbf.gov.co/images/pobtrans.gif">
          <a:extLst>
            <a:ext uri="{FF2B5EF4-FFF2-40B4-BE49-F238E27FC236}">
              <a16:creationId xmlns:a16="http://schemas.microsoft.com/office/drawing/2014/main" id="{B3713CE5-C512-4796-8597-6069B5BC70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3" name="Imagen 152" descr="http://www.icbf.gov.co/images/pobtrans.gif">
          <a:extLst>
            <a:ext uri="{FF2B5EF4-FFF2-40B4-BE49-F238E27FC236}">
              <a16:creationId xmlns:a16="http://schemas.microsoft.com/office/drawing/2014/main" id="{45F1AE41-F8C1-40A6-B099-974BED66A3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4" name="Imagen 153" descr="http://www.icbf.gov.co/images/pobtrans.gif">
          <a:extLst>
            <a:ext uri="{FF2B5EF4-FFF2-40B4-BE49-F238E27FC236}">
              <a16:creationId xmlns:a16="http://schemas.microsoft.com/office/drawing/2014/main" id="{37614684-4AF2-4E17-A716-DC7DC3433A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5" name="Imagen 154" descr="http://www.icbf.gov.co/images/pobtrans.gif">
          <a:extLst>
            <a:ext uri="{FF2B5EF4-FFF2-40B4-BE49-F238E27FC236}">
              <a16:creationId xmlns:a16="http://schemas.microsoft.com/office/drawing/2014/main" id="{DE78F4F1-344A-40C5-BC70-7673EEA1F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6" name="Imagen 155" descr="http://www.icbf.gov.co/images/pobtrans.gif">
          <a:extLst>
            <a:ext uri="{FF2B5EF4-FFF2-40B4-BE49-F238E27FC236}">
              <a16:creationId xmlns:a16="http://schemas.microsoft.com/office/drawing/2014/main" id="{C905BC57-554F-4974-9ADA-DB72F8C93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7" name="Imagen 156" descr="http://www.icbf.gov.co/images/pobtrans.gif">
          <a:extLst>
            <a:ext uri="{FF2B5EF4-FFF2-40B4-BE49-F238E27FC236}">
              <a16:creationId xmlns:a16="http://schemas.microsoft.com/office/drawing/2014/main" id="{FDB436D1-3C97-4C18-BD7B-4D0A229035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8" name="Imagen 157" descr="http://www.icbf.gov.co/images/pobtrans.gif">
          <a:extLst>
            <a:ext uri="{FF2B5EF4-FFF2-40B4-BE49-F238E27FC236}">
              <a16:creationId xmlns:a16="http://schemas.microsoft.com/office/drawing/2014/main" id="{FD56DBCD-71E1-4BFE-8BF9-9D24388586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9" name="Imagen 158" descr="http://www.icbf.gov.co/images/pobtrans.gif">
          <a:extLst>
            <a:ext uri="{FF2B5EF4-FFF2-40B4-BE49-F238E27FC236}">
              <a16:creationId xmlns:a16="http://schemas.microsoft.com/office/drawing/2014/main" id="{3323AFF3-A164-4EFE-8B0A-5EE70372E5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0" name="Imagen 159" descr="http://www.icbf.gov.co/images/pobtrans.gif">
          <a:extLst>
            <a:ext uri="{FF2B5EF4-FFF2-40B4-BE49-F238E27FC236}">
              <a16:creationId xmlns:a16="http://schemas.microsoft.com/office/drawing/2014/main" id="{B6C1EB3F-DE4D-4563-AFF6-62AAD6430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1" name="Imagen 160" descr="http://www.icbf.gov.co/images/pobtrans.gif">
          <a:extLst>
            <a:ext uri="{FF2B5EF4-FFF2-40B4-BE49-F238E27FC236}">
              <a16:creationId xmlns:a16="http://schemas.microsoft.com/office/drawing/2014/main" id="{ED7CDDE9-B505-4490-B03F-BE500C01BA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2" name="Imagen 161" descr="http://www.icbf.gov.co/images/pobtrans.gif">
          <a:extLst>
            <a:ext uri="{FF2B5EF4-FFF2-40B4-BE49-F238E27FC236}">
              <a16:creationId xmlns:a16="http://schemas.microsoft.com/office/drawing/2014/main" id="{4EC49483-91F9-4885-A27F-21BADCFB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3" name="Imagen 162" descr="http://www.icbf.gov.co/images/pobtrans.gif">
          <a:extLst>
            <a:ext uri="{FF2B5EF4-FFF2-40B4-BE49-F238E27FC236}">
              <a16:creationId xmlns:a16="http://schemas.microsoft.com/office/drawing/2014/main" id="{84126695-4994-4674-A9A0-4CA4F41D5E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4" name="Imagen 163" descr="http://www.icbf.gov.co/images/pobtrans.gif">
          <a:extLst>
            <a:ext uri="{FF2B5EF4-FFF2-40B4-BE49-F238E27FC236}">
              <a16:creationId xmlns:a16="http://schemas.microsoft.com/office/drawing/2014/main" id="{F5F84ED9-6380-49F1-8F1C-BF1CEE19B6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5" name="Imagen 164" descr="http://www.icbf.gov.co/images/pobtrans.gif">
          <a:extLst>
            <a:ext uri="{FF2B5EF4-FFF2-40B4-BE49-F238E27FC236}">
              <a16:creationId xmlns:a16="http://schemas.microsoft.com/office/drawing/2014/main" id="{0D3D37FF-B410-4CA4-BE16-6272C2193D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6" name="Imagen 165" descr="http://www.icbf.gov.co/images/pobtrans.gif">
          <a:extLst>
            <a:ext uri="{FF2B5EF4-FFF2-40B4-BE49-F238E27FC236}">
              <a16:creationId xmlns:a16="http://schemas.microsoft.com/office/drawing/2014/main" id="{ACFEED02-C0B0-404F-AA4F-A4F98AD7B4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7" name="Imagen 166" descr="http://www.icbf.gov.co/images/pobtrans.gif">
          <a:extLst>
            <a:ext uri="{FF2B5EF4-FFF2-40B4-BE49-F238E27FC236}">
              <a16:creationId xmlns:a16="http://schemas.microsoft.com/office/drawing/2014/main" id="{1B0814B5-93B5-4D9D-BEF7-6F481119F1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8" name="Imagen 167" descr="http://www.icbf.gov.co/images/pobtrans.gif">
          <a:extLst>
            <a:ext uri="{FF2B5EF4-FFF2-40B4-BE49-F238E27FC236}">
              <a16:creationId xmlns:a16="http://schemas.microsoft.com/office/drawing/2014/main" id="{34978015-2245-4616-9972-4E4D3561F4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9" name="Imagen 168" descr="http://www.icbf.gov.co/images/pobtrans.gif">
          <a:extLst>
            <a:ext uri="{FF2B5EF4-FFF2-40B4-BE49-F238E27FC236}">
              <a16:creationId xmlns:a16="http://schemas.microsoft.com/office/drawing/2014/main" id="{41A126FC-E0DA-4779-A110-2D435A2A7A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0" name="Imagen 169" descr="http://www.icbf.gov.co/images/pobtrans.gif">
          <a:extLst>
            <a:ext uri="{FF2B5EF4-FFF2-40B4-BE49-F238E27FC236}">
              <a16:creationId xmlns:a16="http://schemas.microsoft.com/office/drawing/2014/main" id="{392C3736-BC3A-4C75-B7DD-916AD82EA9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1" name="Imagen 170" descr="http://www.icbf.gov.co/images/pobtrans.gif">
          <a:extLst>
            <a:ext uri="{FF2B5EF4-FFF2-40B4-BE49-F238E27FC236}">
              <a16:creationId xmlns:a16="http://schemas.microsoft.com/office/drawing/2014/main" id="{A93EEFE1-8F27-4C19-A0D2-0E15214CC4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2" name="Imagen 171" descr="http://www.icbf.gov.co/images/pobtrans.gif">
          <a:extLst>
            <a:ext uri="{FF2B5EF4-FFF2-40B4-BE49-F238E27FC236}">
              <a16:creationId xmlns:a16="http://schemas.microsoft.com/office/drawing/2014/main" id="{E2058C5E-578B-4B0B-9B9C-04017AB271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3" name="Imagen 172" descr="http://www.icbf.gov.co/images/pobtrans.gif">
          <a:extLst>
            <a:ext uri="{FF2B5EF4-FFF2-40B4-BE49-F238E27FC236}">
              <a16:creationId xmlns:a16="http://schemas.microsoft.com/office/drawing/2014/main" id="{ECBE63A2-04BD-422A-82A3-DAE0C98B30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4" name="Imagen 173" descr="http://www.icbf.gov.co/images/pobtrans.gif">
          <a:extLst>
            <a:ext uri="{FF2B5EF4-FFF2-40B4-BE49-F238E27FC236}">
              <a16:creationId xmlns:a16="http://schemas.microsoft.com/office/drawing/2014/main" id="{465C07B3-2AC8-44F7-A458-174CB9B059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5" name="Imagen 174" descr="http://www.icbf.gov.co/images/pobtrans.gif">
          <a:extLst>
            <a:ext uri="{FF2B5EF4-FFF2-40B4-BE49-F238E27FC236}">
              <a16:creationId xmlns:a16="http://schemas.microsoft.com/office/drawing/2014/main" id="{41B9B242-3553-446C-BBE0-9E26DFDE1A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6" name="Imagen 175" descr="http://www.icbf.gov.co/images/pobtrans.gif">
          <a:extLst>
            <a:ext uri="{FF2B5EF4-FFF2-40B4-BE49-F238E27FC236}">
              <a16:creationId xmlns:a16="http://schemas.microsoft.com/office/drawing/2014/main" id="{8C70083F-C615-4BF4-8853-D54113A62F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7" name="Imagen 176" descr="http://www.icbf.gov.co/images/pobtrans.gif">
          <a:extLst>
            <a:ext uri="{FF2B5EF4-FFF2-40B4-BE49-F238E27FC236}">
              <a16:creationId xmlns:a16="http://schemas.microsoft.com/office/drawing/2014/main" id="{B0CB74E2-012C-441E-B9CA-5EB0FF491C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8" name="Imagen 177" descr="http://www.icbf.gov.co/images/pobtrans.gif">
          <a:extLst>
            <a:ext uri="{FF2B5EF4-FFF2-40B4-BE49-F238E27FC236}">
              <a16:creationId xmlns:a16="http://schemas.microsoft.com/office/drawing/2014/main" id="{B237809D-D330-43E5-9B89-3B276982B7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9" name="Imagen 178" descr="http://www.icbf.gov.co/images/pobtrans.gif">
          <a:extLst>
            <a:ext uri="{FF2B5EF4-FFF2-40B4-BE49-F238E27FC236}">
              <a16:creationId xmlns:a16="http://schemas.microsoft.com/office/drawing/2014/main" id="{761F1C72-7297-4B57-817E-216089E043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0" name="Imagen 179" descr="http://www.icbf.gov.co/images/pobtrans.gif">
          <a:extLst>
            <a:ext uri="{FF2B5EF4-FFF2-40B4-BE49-F238E27FC236}">
              <a16:creationId xmlns:a16="http://schemas.microsoft.com/office/drawing/2014/main" id="{150464C6-F651-48EC-A0AB-27A7DFB4EB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1" name="Imagen 180" descr="http://www.icbf.gov.co/images/pobtrans.gif">
          <a:extLst>
            <a:ext uri="{FF2B5EF4-FFF2-40B4-BE49-F238E27FC236}">
              <a16:creationId xmlns:a16="http://schemas.microsoft.com/office/drawing/2014/main" id="{D5CE5BCA-87C0-474A-A1F9-13DF959374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2" name="Imagen 181" descr="http://www.icbf.gov.co/images/pobtrans.gif">
          <a:extLst>
            <a:ext uri="{FF2B5EF4-FFF2-40B4-BE49-F238E27FC236}">
              <a16:creationId xmlns:a16="http://schemas.microsoft.com/office/drawing/2014/main" id="{6463F73E-CDD2-43B5-A0B2-FE21341646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3" name="Imagen 182" descr="http://www.icbf.gov.co/images/pobtrans.gif">
          <a:extLst>
            <a:ext uri="{FF2B5EF4-FFF2-40B4-BE49-F238E27FC236}">
              <a16:creationId xmlns:a16="http://schemas.microsoft.com/office/drawing/2014/main" id="{7BA8069C-8F4C-426A-A602-BA7FD5B3F7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4" name="Imagen 183" descr="http://www.icbf.gov.co/images/pobtrans.gif">
          <a:extLst>
            <a:ext uri="{FF2B5EF4-FFF2-40B4-BE49-F238E27FC236}">
              <a16:creationId xmlns:a16="http://schemas.microsoft.com/office/drawing/2014/main" id="{1180A115-9B6E-4D51-A155-D21D8939EF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5" name="Imagen 184" descr="http://www.icbf.gov.co/images/pobtrans.gif">
          <a:extLst>
            <a:ext uri="{FF2B5EF4-FFF2-40B4-BE49-F238E27FC236}">
              <a16:creationId xmlns:a16="http://schemas.microsoft.com/office/drawing/2014/main" id="{B90698A3-D754-4EC0-B742-7F53455FA1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6" name="Imagen 185" descr="http://www.icbf.gov.co/images/pobtrans.gif">
          <a:extLst>
            <a:ext uri="{FF2B5EF4-FFF2-40B4-BE49-F238E27FC236}">
              <a16:creationId xmlns:a16="http://schemas.microsoft.com/office/drawing/2014/main" id="{B917D317-1BAE-49EE-B8FD-6774249D02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7" name="Imagen 186" descr="http://www.icbf.gov.co/images/pobtrans.gif">
          <a:extLst>
            <a:ext uri="{FF2B5EF4-FFF2-40B4-BE49-F238E27FC236}">
              <a16:creationId xmlns:a16="http://schemas.microsoft.com/office/drawing/2014/main" id="{58EF413D-53A7-4DFC-81AD-3828D43D22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8" name="Imagen 187" descr="http://www.icbf.gov.co/images/pobtrans.gif">
          <a:extLst>
            <a:ext uri="{FF2B5EF4-FFF2-40B4-BE49-F238E27FC236}">
              <a16:creationId xmlns:a16="http://schemas.microsoft.com/office/drawing/2014/main" id="{7C7F6543-A84C-4795-96BC-489710FA12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9" name="Imagen 188" descr="http://www.icbf.gov.co/images/pobtrans.gif">
          <a:extLst>
            <a:ext uri="{FF2B5EF4-FFF2-40B4-BE49-F238E27FC236}">
              <a16:creationId xmlns:a16="http://schemas.microsoft.com/office/drawing/2014/main" id="{1D33C60F-C79C-4182-9869-3AA38E7CDB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0" name="Imagen 189" descr="http://www.icbf.gov.co/images/pobtrans.gif">
          <a:extLst>
            <a:ext uri="{FF2B5EF4-FFF2-40B4-BE49-F238E27FC236}">
              <a16:creationId xmlns:a16="http://schemas.microsoft.com/office/drawing/2014/main" id="{79D3D788-C47E-429F-8AC4-332FA03E74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1" name="Imagen 190" descr="http://www.icbf.gov.co/images/pobtrans.gif">
          <a:extLst>
            <a:ext uri="{FF2B5EF4-FFF2-40B4-BE49-F238E27FC236}">
              <a16:creationId xmlns:a16="http://schemas.microsoft.com/office/drawing/2014/main" id="{BBD14155-1801-4C48-97C2-50D59A8830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2" name="Imagen 191" descr="http://www.icbf.gov.co/images/pobtrans.gif">
          <a:extLst>
            <a:ext uri="{FF2B5EF4-FFF2-40B4-BE49-F238E27FC236}">
              <a16:creationId xmlns:a16="http://schemas.microsoft.com/office/drawing/2014/main" id="{479D9063-8948-433D-8DB4-CF64BB9108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3" name="Imagen 192" descr="http://www.icbf.gov.co/images/pobtrans.gif">
          <a:extLst>
            <a:ext uri="{FF2B5EF4-FFF2-40B4-BE49-F238E27FC236}">
              <a16:creationId xmlns:a16="http://schemas.microsoft.com/office/drawing/2014/main" id="{8AB45589-3024-491E-8BE1-ED38AA9A09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4" name="Imagen 193" descr="http://www.icbf.gov.co/images/pobtrans.gif">
          <a:extLst>
            <a:ext uri="{FF2B5EF4-FFF2-40B4-BE49-F238E27FC236}">
              <a16:creationId xmlns:a16="http://schemas.microsoft.com/office/drawing/2014/main" id="{776D066B-4B1C-4D21-9DD6-4A8F02C153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5" name="Imagen 194" descr="http://www.icbf.gov.co/images/pobtrans.gif">
          <a:extLst>
            <a:ext uri="{FF2B5EF4-FFF2-40B4-BE49-F238E27FC236}">
              <a16:creationId xmlns:a16="http://schemas.microsoft.com/office/drawing/2014/main" id="{34CCB92D-1B72-4F86-99C3-30EB8306F9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6" name="Imagen 195" descr="http://www.icbf.gov.co/images/pobtrans.gif">
          <a:extLst>
            <a:ext uri="{FF2B5EF4-FFF2-40B4-BE49-F238E27FC236}">
              <a16:creationId xmlns:a16="http://schemas.microsoft.com/office/drawing/2014/main" id="{0EC85C04-9562-4DBA-8B50-08BCE7ECCA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7" name="Imagen 196" descr="http://www.icbf.gov.co/images/pobtrans.gif">
          <a:extLst>
            <a:ext uri="{FF2B5EF4-FFF2-40B4-BE49-F238E27FC236}">
              <a16:creationId xmlns:a16="http://schemas.microsoft.com/office/drawing/2014/main" id="{605DE611-1FBA-4A7F-90F3-335554980A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8" name="Imagen 197" descr="http://www.icbf.gov.co/images/pobtrans.gif">
          <a:extLst>
            <a:ext uri="{FF2B5EF4-FFF2-40B4-BE49-F238E27FC236}">
              <a16:creationId xmlns:a16="http://schemas.microsoft.com/office/drawing/2014/main" id="{59878336-927B-4CFE-9A10-DAFE39B500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9" name="Imagen 198" descr="http://www.icbf.gov.co/images/pobtrans.gif">
          <a:extLst>
            <a:ext uri="{FF2B5EF4-FFF2-40B4-BE49-F238E27FC236}">
              <a16:creationId xmlns:a16="http://schemas.microsoft.com/office/drawing/2014/main" id="{DB9FEA61-EB5C-4700-9BCE-AD1F6C83C1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0" name="Imagen 199" descr="http://www.icbf.gov.co/images/pobtrans.gif">
          <a:extLst>
            <a:ext uri="{FF2B5EF4-FFF2-40B4-BE49-F238E27FC236}">
              <a16:creationId xmlns:a16="http://schemas.microsoft.com/office/drawing/2014/main" id="{99E08E49-4F2F-4128-B43F-08A1870AF0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1" name="Imagen 200" descr="http://www.icbf.gov.co/images/pobtrans.gif">
          <a:extLst>
            <a:ext uri="{FF2B5EF4-FFF2-40B4-BE49-F238E27FC236}">
              <a16:creationId xmlns:a16="http://schemas.microsoft.com/office/drawing/2014/main" id="{35CD92FB-51D2-47EE-BB69-481571ADE9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2" name="Imagen 201" descr="http://www.icbf.gov.co/images/pobtrans.gif">
          <a:extLst>
            <a:ext uri="{FF2B5EF4-FFF2-40B4-BE49-F238E27FC236}">
              <a16:creationId xmlns:a16="http://schemas.microsoft.com/office/drawing/2014/main" id="{409DC932-1A14-483C-B77F-72310A3EB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3" name="Imagen 202" descr="http://www.icbf.gov.co/images/pobtrans.gif">
          <a:extLst>
            <a:ext uri="{FF2B5EF4-FFF2-40B4-BE49-F238E27FC236}">
              <a16:creationId xmlns:a16="http://schemas.microsoft.com/office/drawing/2014/main" id="{704A1942-49E3-4AF5-80ED-50E858B636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4" name="Imagen 203" descr="http://www.icbf.gov.co/images/pobtrans.gif">
          <a:extLst>
            <a:ext uri="{FF2B5EF4-FFF2-40B4-BE49-F238E27FC236}">
              <a16:creationId xmlns:a16="http://schemas.microsoft.com/office/drawing/2014/main" id="{13C47A0E-9A5B-402C-BA1C-E04EE362B5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5" name="Imagen 204" descr="http://www.icbf.gov.co/images/pobtrans.gif">
          <a:extLst>
            <a:ext uri="{FF2B5EF4-FFF2-40B4-BE49-F238E27FC236}">
              <a16:creationId xmlns:a16="http://schemas.microsoft.com/office/drawing/2014/main" id="{828FCF68-3977-47D3-BC0D-C6527E63DD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6" name="Imagen 205" descr="http://www.icbf.gov.co/images/pobtrans.gif">
          <a:extLst>
            <a:ext uri="{FF2B5EF4-FFF2-40B4-BE49-F238E27FC236}">
              <a16:creationId xmlns:a16="http://schemas.microsoft.com/office/drawing/2014/main" id="{9EC809E7-F936-49BB-993C-3E13D238FA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7" name="Imagen 206" descr="http://www.icbf.gov.co/images/pobtrans.gif">
          <a:extLst>
            <a:ext uri="{FF2B5EF4-FFF2-40B4-BE49-F238E27FC236}">
              <a16:creationId xmlns:a16="http://schemas.microsoft.com/office/drawing/2014/main" id="{EB7323C8-1EE5-40C4-BADC-1B22279098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8" name="Imagen 207" descr="http://www.icbf.gov.co/images/pobtrans.gif">
          <a:extLst>
            <a:ext uri="{FF2B5EF4-FFF2-40B4-BE49-F238E27FC236}">
              <a16:creationId xmlns:a16="http://schemas.microsoft.com/office/drawing/2014/main" id="{26AC40F5-0FBE-4396-81E8-769A8EAB1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9" name="Imagen 208" descr="http://www.icbf.gov.co/images/pobtrans.gif">
          <a:extLst>
            <a:ext uri="{FF2B5EF4-FFF2-40B4-BE49-F238E27FC236}">
              <a16:creationId xmlns:a16="http://schemas.microsoft.com/office/drawing/2014/main" id="{731DF165-BB97-4D4F-AF7C-99D6DFBF06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0" name="Imagen 209" descr="http://www.icbf.gov.co/images/pobtrans.gif">
          <a:extLst>
            <a:ext uri="{FF2B5EF4-FFF2-40B4-BE49-F238E27FC236}">
              <a16:creationId xmlns:a16="http://schemas.microsoft.com/office/drawing/2014/main" id="{AAF3E126-1A9F-4DED-B40B-BF2EFBB48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1" name="Imagen 210" descr="http://www.icbf.gov.co/images/pobtrans.gif">
          <a:extLst>
            <a:ext uri="{FF2B5EF4-FFF2-40B4-BE49-F238E27FC236}">
              <a16:creationId xmlns:a16="http://schemas.microsoft.com/office/drawing/2014/main" id="{E1B3F59A-8B84-4B1D-85B6-BDF9C30513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2" name="Imagen 211" descr="http://www.icbf.gov.co/images/pobtrans.gif">
          <a:extLst>
            <a:ext uri="{FF2B5EF4-FFF2-40B4-BE49-F238E27FC236}">
              <a16:creationId xmlns:a16="http://schemas.microsoft.com/office/drawing/2014/main" id="{CA0BEE17-FE3D-4975-8292-4AA7A37121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3" name="Imagen 212" descr="http://www.icbf.gov.co/images/pobtrans.gif">
          <a:extLst>
            <a:ext uri="{FF2B5EF4-FFF2-40B4-BE49-F238E27FC236}">
              <a16:creationId xmlns:a16="http://schemas.microsoft.com/office/drawing/2014/main" id="{93A22709-B65E-4558-987E-3361C7D0D6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4" name="Imagen 213" descr="http://www.icbf.gov.co/images/pobtrans.gif">
          <a:extLst>
            <a:ext uri="{FF2B5EF4-FFF2-40B4-BE49-F238E27FC236}">
              <a16:creationId xmlns:a16="http://schemas.microsoft.com/office/drawing/2014/main" id="{B43E527C-53F3-4AAC-91A1-0E5FCCE5C2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5" name="Imagen 214" descr="http://www.icbf.gov.co/images/pobtrans.gif">
          <a:extLst>
            <a:ext uri="{FF2B5EF4-FFF2-40B4-BE49-F238E27FC236}">
              <a16:creationId xmlns:a16="http://schemas.microsoft.com/office/drawing/2014/main" id="{70F37385-949E-4225-9E0D-C1A74478B5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6" name="Imagen 215" descr="http://www.icbf.gov.co/images/pobtrans.gif">
          <a:extLst>
            <a:ext uri="{FF2B5EF4-FFF2-40B4-BE49-F238E27FC236}">
              <a16:creationId xmlns:a16="http://schemas.microsoft.com/office/drawing/2014/main" id="{0E70100C-04CC-4EBF-B67A-597D552C77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7" name="Imagen 216" descr="http://www.icbf.gov.co/images/pobtrans.gif">
          <a:extLst>
            <a:ext uri="{FF2B5EF4-FFF2-40B4-BE49-F238E27FC236}">
              <a16:creationId xmlns:a16="http://schemas.microsoft.com/office/drawing/2014/main" id="{00ADE35B-731A-497C-A674-DBA0FFFF7D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8" name="Imagen 217" descr="http://www.icbf.gov.co/images/pobtrans.gif">
          <a:extLst>
            <a:ext uri="{FF2B5EF4-FFF2-40B4-BE49-F238E27FC236}">
              <a16:creationId xmlns:a16="http://schemas.microsoft.com/office/drawing/2014/main" id="{5897C185-6FF0-4BA8-A751-665FDCACF5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9" name="Imagen 218" descr="http://www.icbf.gov.co/images/pobtrans.gif">
          <a:extLst>
            <a:ext uri="{FF2B5EF4-FFF2-40B4-BE49-F238E27FC236}">
              <a16:creationId xmlns:a16="http://schemas.microsoft.com/office/drawing/2014/main" id="{E25D9F07-2BC4-4B6A-9F89-7300B219EC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0" name="Imagen 219" descr="http://www.icbf.gov.co/images/pobtrans.gif">
          <a:extLst>
            <a:ext uri="{FF2B5EF4-FFF2-40B4-BE49-F238E27FC236}">
              <a16:creationId xmlns:a16="http://schemas.microsoft.com/office/drawing/2014/main" id="{205D1960-17B3-4F41-B451-AE6C3B637F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1" name="Imagen 220" descr="http://www.icbf.gov.co/images/pobtrans.gif">
          <a:extLst>
            <a:ext uri="{FF2B5EF4-FFF2-40B4-BE49-F238E27FC236}">
              <a16:creationId xmlns:a16="http://schemas.microsoft.com/office/drawing/2014/main" id="{02395366-AB28-4A51-84A1-C5986BD7D8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2" name="Imagen 221" descr="http://www.icbf.gov.co/images/pobtrans.gif">
          <a:extLst>
            <a:ext uri="{FF2B5EF4-FFF2-40B4-BE49-F238E27FC236}">
              <a16:creationId xmlns:a16="http://schemas.microsoft.com/office/drawing/2014/main" id="{DEDD774F-0EFB-48E6-8F58-17AECDEAB2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3" name="Imagen 222" descr="http://www.icbf.gov.co/images/pobtrans.gif">
          <a:extLst>
            <a:ext uri="{FF2B5EF4-FFF2-40B4-BE49-F238E27FC236}">
              <a16:creationId xmlns:a16="http://schemas.microsoft.com/office/drawing/2014/main" id="{AC204C39-BA84-4616-A1C9-BD6842A2DE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4" name="Imagen 223" descr="http://www.icbf.gov.co/images/pobtrans.gif">
          <a:extLst>
            <a:ext uri="{FF2B5EF4-FFF2-40B4-BE49-F238E27FC236}">
              <a16:creationId xmlns:a16="http://schemas.microsoft.com/office/drawing/2014/main" id="{2306B489-AB92-4DB4-9207-BFDD95AE12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5" name="Imagen 224" descr="http://www.icbf.gov.co/images/pobtrans.gif">
          <a:extLst>
            <a:ext uri="{FF2B5EF4-FFF2-40B4-BE49-F238E27FC236}">
              <a16:creationId xmlns:a16="http://schemas.microsoft.com/office/drawing/2014/main" id="{7D7B2A74-E972-4546-8520-6D4B3F1B4E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6" name="Imagen 225" descr="http://www.icbf.gov.co/images/pobtrans.gif">
          <a:extLst>
            <a:ext uri="{FF2B5EF4-FFF2-40B4-BE49-F238E27FC236}">
              <a16:creationId xmlns:a16="http://schemas.microsoft.com/office/drawing/2014/main" id="{391954AC-9DF5-40C0-945F-3D25CF5EB7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7" name="Imagen 226" descr="http://www.icbf.gov.co/images/pobtrans.gif">
          <a:extLst>
            <a:ext uri="{FF2B5EF4-FFF2-40B4-BE49-F238E27FC236}">
              <a16:creationId xmlns:a16="http://schemas.microsoft.com/office/drawing/2014/main" id="{8FD71880-E2C2-4BAC-A7FE-A9CFFE1F11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8" name="Imagen 227" descr="http://www.icbf.gov.co/images/pobtrans.gif">
          <a:extLst>
            <a:ext uri="{FF2B5EF4-FFF2-40B4-BE49-F238E27FC236}">
              <a16:creationId xmlns:a16="http://schemas.microsoft.com/office/drawing/2014/main" id="{C894AB3D-7670-4957-836F-CB20E72CC3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9" name="Imagen 228" descr="http://www.icbf.gov.co/images/pobtrans.gif">
          <a:extLst>
            <a:ext uri="{FF2B5EF4-FFF2-40B4-BE49-F238E27FC236}">
              <a16:creationId xmlns:a16="http://schemas.microsoft.com/office/drawing/2014/main" id="{81B0F094-9340-4DCA-B912-E61A9CFC22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0" name="Imagen 229" descr="http://www.icbf.gov.co/images/pobtrans.gif">
          <a:extLst>
            <a:ext uri="{FF2B5EF4-FFF2-40B4-BE49-F238E27FC236}">
              <a16:creationId xmlns:a16="http://schemas.microsoft.com/office/drawing/2014/main" id="{61085EDD-DE40-444E-ADEC-F2129AF1A4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1" name="Imagen 230" descr="http://www.icbf.gov.co/images/pobtrans.gif">
          <a:extLst>
            <a:ext uri="{FF2B5EF4-FFF2-40B4-BE49-F238E27FC236}">
              <a16:creationId xmlns:a16="http://schemas.microsoft.com/office/drawing/2014/main" id="{7789BD43-B82A-443E-A6D5-8A0B03A86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2" name="Imagen 231" descr="http://www.icbf.gov.co/images/pobtrans.gif">
          <a:extLst>
            <a:ext uri="{FF2B5EF4-FFF2-40B4-BE49-F238E27FC236}">
              <a16:creationId xmlns:a16="http://schemas.microsoft.com/office/drawing/2014/main" id="{D80A6B80-72D8-4AE3-8797-D69A74A8B3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3" name="Imagen 232" descr="http://www.icbf.gov.co/images/pobtrans.gif">
          <a:extLst>
            <a:ext uri="{FF2B5EF4-FFF2-40B4-BE49-F238E27FC236}">
              <a16:creationId xmlns:a16="http://schemas.microsoft.com/office/drawing/2014/main" id="{C6F3D03F-2A29-4381-B305-EB088E5753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4" name="Imagen 233" descr="http://www.icbf.gov.co/images/pobtrans.gif">
          <a:extLst>
            <a:ext uri="{FF2B5EF4-FFF2-40B4-BE49-F238E27FC236}">
              <a16:creationId xmlns:a16="http://schemas.microsoft.com/office/drawing/2014/main" id="{70745A87-BD06-4722-9A6B-A4C5E1596C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5" name="Imagen 234" descr="http://www.icbf.gov.co/images/pobtrans.gif">
          <a:extLst>
            <a:ext uri="{FF2B5EF4-FFF2-40B4-BE49-F238E27FC236}">
              <a16:creationId xmlns:a16="http://schemas.microsoft.com/office/drawing/2014/main" id="{CD9D1BD3-C0F0-41AE-823F-DF61271392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6" name="Imagen 235" descr="http://www.icbf.gov.co/images/pobtrans.gif">
          <a:extLst>
            <a:ext uri="{FF2B5EF4-FFF2-40B4-BE49-F238E27FC236}">
              <a16:creationId xmlns:a16="http://schemas.microsoft.com/office/drawing/2014/main" id="{054F865D-3B45-4AE6-AE9F-5953A1A90F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7" name="Imagen 236" descr="http://www.icbf.gov.co/images/pobtrans.gif">
          <a:extLst>
            <a:ext uri="{FF2B5EF4-FFF2-40B4-BE49-F238E27FC236}">
              <a16:creationId xmlns:a16="http://schemas.microsoft.com/office/drawing/2014/main" id="{56206A3F-1915-466E-BB34-03C663893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8" name="Imagen 237" descr="http://www.icbf.gov.co/images/pobtrans.gif">
          <a:extLst>
            <a:ext uri="{FF2B5EF4-FFF2-40B4-BE49-F238E27FC236}">
              <a16:creationId xmlns:a16="http://schemas.microsoft.com/office/drawing/2014/main" id="{5C8325C1-3E40-4D57-864E-3CD5681D9D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9" name="Imagen 238" descr="http://www.icbf.gov.co/images/pobtrans.gif">
          <a:extLst>
            <a:ext uri="{FF2B5EF4-FFF2-40B4-BE49-F238E27FC236}">
              <a16:creationId xmlns:a16="http://schemas.microsoft.com/office/drawing/2014/main" id="{7A32219B-5AAC-40AB-909D-17DBB7FA1E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0" name="Imagen 239" descr="http://www.icbf.gov.co/images/pobtrans.gif">
          <a:extLst>
            <a:ext uri="{FF2B5EF4-FFF2-40B4-BE49-F238E27FC236}">
              <a16:creationId xmlns:a16="http://schemas.microsoft.com/office/drawing/2014/main" id="{12B49202-516C-4E3B-9096-9E5A2028FB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1" name="Imagen 240" descr="http://www.icbf.gov.co/images/pobtrans.gif">
          <a:extLst>
            <a:ext uri="{FF2B5EF4-FFF2-40B4-BE49-F238E27FC236}">
              <a16:creationId xmlns:a16="http://schemas.microsoft.com/office/drawing/2014/main" id="{D2D0849F-C11D-4EBB-AB5D-2BCC78A035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2" name="Imagen 241" descr="http://www.icbf.gov.co/images/pobtrans.gif">
          <a:extLst>
            <a:ext uri="{FF2B5EF4-FFF2-40B4-BE49-F238E27FC236}">
              <a16:creationId xmlns:a16="http://schemas.microsoft.com/office/drawing/2014/main" id="{270A1E7A-38D5-471A-87DB-D1B58D0443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3" name="Imagen 242" descr="http://www.icbf.gov.co/images/pobtrans.gif">
          <a:extLst>
            <a:ext uri="{FF2B5EF4-FFF2-40B4-BE49-F238E27FC236}">
              <a16:creationId xmlns:a16="http://schemas.microsoft.com/office/drawing/2014/main" id="{56B13B3F-7690-4C72-8E00-131C11BF96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4" name="Imagen 243" descr="http://www.icbf.gov.co/images/pobtrans.gif">
          <a:extLst>
            <a:ext uri="{FF2B5EF4-FFF2-40B4-BE49-F238E27FC236}">
              <a16:creationId xmlns:a16="http://schemas.microsoft.com/office/drawing/2014/main" id="{139B582E-A2CA-466C-8D46-2AA5388C6E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5" name="Imagen 244" descr="http://www.icbf.gov.co/images/pobtrans.gif">
          <a:extLst>
            <a:ext uri="{FF2B5EF4-FFF2-40B4-BE49-F238E27FC236}">
              <a16:creationId xmlns:a16="http://schemas.microsoft.com/office/drawing/2014/main" id="{07649CC4-C26D-49DB-A464-BB6947ABB7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6" name="Imagen 245" descr="http://www.icbf.gov.co/images/pobtrans.gif">
          <a:extLst>
            <a:ext uri="{FF2B5EF4-FFF2-40B4-BE49-F238E27FC236}">
              <a16:creationId xmlns:a16="http://schemas.microsoft.com/office/drawing/2014/main" id="{9118E41C-C11A-49B3-A97A-F3BED6F5F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7" name="Imagen 246" descr="http://www.icbf.gov.co/images/pobtrans.gif">
          <a:extLst>
            <a:ext uri="{FF2B5EF4-FFF2-40B4-BE49-F238E27FC236}">
              <a16:creationId xmlns:a16="http://schemas.microsoft.com/office/drawing/2014/main" id="{02FBCF35-BF0C-4905-A94E-93DB0BFCFA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8" name="Imagen 247" descr="http://www.icbf.gov.co/images/pobtrans.gif">
          <a:extLst>
            <a:ext uri="{FF2B5EF4-FFF2-40B4-BE49-F238E27FC236}">
              <a16:creationId xmlns:a16="http://schemas.microsoft.com/office/drawing/2014/main" id="{CB4D65CC-8E38-4EBB-9949-03B4B913D7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9" name="Imagen 248" descr="http://www.icbf.gov.co/images/pobtrans.gif">
          <a:extLst>
            <a:ext uri="{FF2B5EF4-FFF2-40B4-BE49-F238E27FC236}">
              <a16:creationId xmlns:a16="http://schemas.microsoft.com/office/drawing/2014/main" id="{B1FCA697-391A-4732-8BC3-6100E645EE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0" name="Imagen 249" descr="http://www.icbf.gov.co/images/pobtrans.gif">
          <a:extLst>
            <a:ext uri="{FF2B5EF4-FFF2-40B4-BE49-F238E27FC236}">
              <a16:creationId xmlns:a16="http://schemas.microsoft.com/office/drawing/2014/main" id="{4EB10C07-1D31-4026-893F-0987549A95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1" name="Imagen 250" descr="http://www.icbf.gov.co/images/pobtrans.gif">
          <a:extLst>
            <a:ext uri="{FF2B5EF4-FFF2-40B4-BE49-F238E27FC236}">
              <a16:creationId xmlns:a16="http://schemas.microsoft.com/office/drawing/2014/main" id="{DE9D52F3-1A8B-4203-A754-D2FA7412DD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2" name="Imagen 251" descr="http://www.icbf.gov.co/images/pobtrans.gif">
          <a:extLst>
            <a:ext uri="{FF2B5EF4-FFF2-40B4-BE49-F238E27FC236}">
              <a16:creationId xmlns:a16="http://schemas.microsoft.com/office/drawing/2014/main" id="{048B1EAF-CFEE-47F7-B8CC-2304D1A326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3" name="Imagen 252" descr="http://www.icbf.gov.co/images/pobtrans.gif">
          <a:extLst>
            <a:ext uri="{FF2B5EF4-FFF2-40B4-BE49-F238E27FC236}">
              <a16:creationId xmlns:a16="http://schemas.microsoft.com/office/drawing/2014/main" id="{BD8DC0D1-0052-4336-8798-64AAC2DE3B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4" name="Imagen 253" descr="http://www.icbf.gov.co/images/pobtrans.gif">
          <a:extLst>
            <a:ext uri="{FF2B5EF4-FFF2-40B4-BE49-F238E27FC236}">
              <a16:creationId xmlns:a16="http://schemas.microsoft.com/office/drawing/2014/main" id="{34B2366F-B76F-4BF9-B265-0BE85F6EDC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5" name="Imagen 254" descr="http://www.icbf.gov.co/images/pobtrans.gif">
          <a:extLst>
            <a:ext uri="{FF2B5EF4-FFF2-40B4-BE49-F238E27FC236}">
              <a16:creationId xmlns:a16="http://schemas.microsoft.com/office/drawing/2014/main" id="{6D2FBEEB-52F1-4FAC-B4F0-18F563B80F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6" name="Imagen 255" descr="http://www.icbf.gov.co/images/pobtrans.gif">
          <a:extLst>
            <a:ext uri="{FF2B5EF4-FFF2-40B4-BE49-F238E27FC236}">
              <a16:creationId xmlns:a16="http://schemas.microsoft.com/office/drawing/2014/main" id="{32C8E306-85A0-4676-9545-D9753A74C4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7" name="Imagen 256" descr="http://www.icbf.gov.co/images/pobtrans.gif">
          <a:extLst>
            <a:ext uri="{FF2B5EF4-FFF2-40B4-BE49-F238E27FC236}">
              <a16:creationId xmlns:a16="http://schemas.microsoft.com/office/drawing/2014/main" id="{49CD10F9-1E9E-42F2-ADF8-B99ABC4A04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8" name="Imagen 257" descr="http://www.icbf.gov.co/images/pobtrans.gif">
          <a:extLst>
            <a:ext uri="{FF2B5EF4-FFF2-40B4-BE49-F238E27FC236}">
              <a16:creationId xmlns:a16="http://schemas.microsoft.com/office/drawing/2014/main" id="{91C16383-710C-4D03-A67F-0076593A57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9" name="Imagen 258" descr="http://www.icbf.gov.co/images/pobtrans.gif">
          <a:extLst>
            <a:ext uri="{FF2B5EF4-FFF2-40B4-BE49-F238E27FC236}">
              <a16:creationId xmlns:a16="http://schemas.microsoft.com/office/drawing/2014/main" id="{55BC2EA3-4B4D-4CF3-9819-5C740BB3DA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0" name="Imagen 259" descr="http://www.icbf.gov.co/images/pobtrans.gif">
          <a:extLst>
            <a:ext uri="{FF2B5EF4-FFF2-40B4-BE49-F238E27FC236}">
              <a16:creationId xmlns:a16="http://schemas.microsoft.com/office/drawing/2014/main" id="{C2CF602C-1FDF-4D25-9ADC-8BE9E0670D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1" name="Imagen 260" descr="http://www.icbf.gov.co/images/pobtrans.gif">
          <a:extLst>
            <a:ext uri="{FF2B5EF4-FFF2-40B4-BE49-F238E27FC236}">
              <a16:creationId xmlns:a16="http://schemas.microsoft.com/office/drawing/2014/main" id="{5A530037-5104-4E89-B071-CBEE4D10BA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2" name="Imagen 261" descr="http://www.icbf.gov.co/images/pobtrans.gif">
          <a:extLst>
            <a:ext uri="{FF2B5EF4-FFF2-40B4-BE49-F238E27FC236}">
              <a16:creationId xmlns:a16="http://schemas.microsoft.com/office/drawing/2014/main" id="{B340EB78-6DD6-4D2E-B1AC-7FE039E951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3" name="Imagen 262" descr="http://www.icbf.gov.co/images/pobtrans.gif">
          <a:extLst>
            <a:ext uri="{FF2B5EF4-FFF2-40B4-BE49-F238E27FC236}">
              <a16:creationId xmlns:a16="http://schemas.microsoft.com/office/drawing/2014/main" id="{02DC951F-7864-4D69-9F32-E349E38E46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4" name="Imagen 263" descr="http://www.icbf.gov.co/images/pobtrans.gif">
          <a:extLst>
            <a:ext uri="{FF2B5EF4-FFF2-40B4-BE49-F238E27FC236}">
              <a16:creationId xmlns:a16="http://schemas.microsoft.com/office/drawing/2014/main" id="{AB125F56-9031-4BEA-BC6C-28F1E0B226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5" name="Imagen 264" descr="http://www.icbf.gov.co/images/pobtrans.gif">
          <a:extLst>
            <a:ext uri="{FF2B5EF4-FFF2-40B4-BE49-F238E27FC236}">
              <a16:creationId xmlns:a16="http://schemas.microsoft.com/office/drawing/2014/main" id="{5465115A-D9BD-4F2E-AB79-7358EF6564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6" name="Imagen 265" descr="http://www.icbf.gov.co/images/pobtrans.gif">
          <a:extLst>
            <a:ext uri="{FF2B5EF4-FFF2-40B4-BE49-F238E27FC236}">
              <a16:creationId xmlns:a16="http://schemas.microsoft.com/office/drawing/2014/main" id="{2E84D2D5-A29A-4406-820A-9A5E95023F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7" name="Imagen 266" descr="http://www.icbf.gov.co/images/pobtrans.gif">
          <a:extLst>
            <a:ext uri="{FF2B5EF4-FFF2-40B4-BE49-F238E27FC236}">
              <a16:creationId xmlns:a16="http://schemas.microsoft.com/office/drawing/2014/main" id="{975A086A-0D61-4CC3-BB90-EBEAC47170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8" name="Imagen 267" descr="http://www.icbf.gov.co/images/pobtrans.gif">
          <a:extLst>
            <a:ext uri="{FF2B5EF4-FFF2-40B4-BE49-F238E27FC236}">
              <a16:creationId xmlns:a16="http://schemas.microsoft.com/office/drawing/2014/main" id="{2B8AB1CC-2011-4A3F-8800-D3C6328B8B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9" name="Imagen 268" descr="http://www.icbf.gov.co/images/pobtrans.gif">
          <a:extLst>
            <a:ext uri="{FF2B5EF4-FFF2-40B4-BE49-F238E27FC236}">
              <a16:creationId xmlns:a16="http://schemas.microsoft.com/office/drawing/2014/main" id="{3071A388-FB88-4F6C-B961-AFA94943A4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0" name="Imagen 269" descr="http://www.icbf.gov.co/images/pobtrans.gif">
          <a:extLst>
            <a:ext uri="{FF2B5EF4-FFF2-40B4-BE49-F238E27FC236}">
              <a16:creationId xmlns:a16="http://schemas.microsoft.com/office/drawing/2014/main" id="{8CF6CD3B-CEA6-4549-89B7-44D18ED48F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1" name="Imagen 270" descr="http://www.icbf.gov.co/images/pobtrans.gif">
          <a:extLst>
            <a:ext uri="{FF2B5EF4-FFF2-40B4-BE49-F238E27FC236}">
              <a16:creationId xmlns:a16="http://schemas.microsoft.com/office/drawing/2014/main" id="{3269DDF0-2B39-4B17-ACFB-4DCAC38494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2" name="Imagen 271" descr="http://www.icbf.gov.co/images/pobtrans.gif">
          <a:extLst>
            <a:ext uri="{FF2B5EF4-FFF2-40B4-BE49-F238E27FC236}">
              <a16:creationId xmlns:a16="http://schemas.microsoft.com/office/drawing/2014/main" id="{E4E5F966-7334-4B5F-A164-F308E115C8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3" name="Imagen 272" descr="http://www.icbf.gov.co/images/pobtrans.gif">
          <a:extLst>
            <a:ext uri="{FF2B5EF4-FFF2-40B4-BE49-F238E27FC236}">
              <a16:creationId xmlns:a16="http://schemas.microsoft.com/office/drawing/2014/main" id="{1F4D5A41-C75E-4F1C-B8B4-C4F8B00FC6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4" name="Imagen 273" descr="http://www.icbf.gov.co/images/pobtrans.gif">
          <a:extLst>
            <a:ext uri="{FF2B5EF4-FFF2-40B4-BE49-F238E27FC236}">
              <a16:creationId xmlns:a16="http://schemas.microsoft.com/office/drawing/2014/main" id="{2091F182-4928-4D61-8A56-D3E3E35D81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5" name="Imagen 274" descr="http://www.icbf.gov.co/images/pobtrans.gif">
          <a:extLst>
            <a:ext uri="{FF2B5EF4-FFF2-40B4-BE49-F238E27FC236}">
              <a16:creationId xmlns:a16="http://schemas.microsoft.com/office/drawing/2014/main" id="{3ECDE701-846E-4EA0-8B7C-A923E1112F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6" name="Imagen 275" descr="http://www.icbf.gov.co/images/pobtrans.gif">
          <a:extLst>
            <a:ext uri="{FF2B5EF4-FFF2-40B4-BE49-F238E27FC236}">
              <a16:creationId xmlns:a16="http://schemas.microsoft.com/office/drawing/2014/main" id="{62C02565-6184-4AE1-A1EB-8061EF5F1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7" name="Imagen 276" descr="http://www.icbf.gov.co/images/pobtrans.gif">
          <a:extLst>
            <a:ext uri="{FF2B5EF4-FFF2-40B4-BE49-F238E27FC236}">
              <a16:creationId xmlns:a16="http://schemas.microsoft.com/office/drawing/2014/main" id="{600E490E-E0D7-42F3-8189-DC3D481FA8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8" name="Imagen 277" descr="http://www.icbf.gov.co/images/pobtrans.gif">
          <a:extLst>
            <a:ext uri="{FF2B5EF4-FFF2-40B4-BE49-F238E27FC236}">
              <a16:creationId xmlns:a16="http://schemas.microsoft.com/office/drawing/2014/main" id="{5E5D71FE-345F-4337-B546-E859218181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9" name="Imagen 278" descr="http://www.icbf.gov.co/images/pobtrans.gif">
          <a:extLst>
            <a:ext uri="{FF2B5EF4-FFF2-40B4-BE49-F238E27FC236}">
              <a16:creationId xmlns:a16="http://schemas.microsoft.com/office/drawing/2014/main" id="{D0A3C8FB-B0E5-4BF2-9F67-BB72C6820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0" name="Imagen 279" descr="http://www.icbf.gov.co/images/pobtrans.gif">
          <a:extLst>
            <a:ext uri="{FF2B5EF4-FFF2-40B4-BE49-F238E27FC236}">
              <a16:creationId xmlns:a16="http://schemas.microsoft.com/office/drawing/2014/main" id="{FE86743E-1E6E-4B9F-AD50-AB76815740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1" name="Imagen 280" descr="http://www.icbf.gov.co/images/pobtrans.gif">
          <a:extLst>
            <a:ext uri="{FF2B5EF4-FFF2-40B4-BE49-F238E27FC236}">
              <a16:creationId xmlns:a16="http://schemas.microsoft.com/office/drawing/2014/main" id="{260E92ED-BE7E-413F-A252-8C0216106A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2" name="Imagen 281" descr="http://www.icbf.gov.co/images/pobtrans.gif">
          <a:extLst>
            <a:ext uri="{FF2B5EF4-FFF2-40B4-BE49-F238E27FC236}">
              <a16:creationId xmlns:a16="http://schemas.microsoft.com/office/drawing/2014/main" id="{B168FB39-BBE6-4DEF-B321-C962E0FA4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3" name="Imagen 282" descr="http://www.icbf.gov.co/images/pobtrans.gif">
          <a:extLst>
            <a:ext uri="{FF2B5EF4-FFF2-40B4-BE49-F238E27FC236}">
              <a16:creationId xmlns:a16="http://schemas.microsoft.com/office/drawing/2014/main" id="{ADC1C6E0-B7D3-4278-A1CD-C589F8E84B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62475"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4" name="Imagen 283" descr="http://www.icbf.gov.co/images/pobtrans.gif">
          <a:extLst>
            <a:ext uri="{FF2B5EF4-FFF2-40B4-BE49-F238E27FC236}">
              <a16:creationId xmlns:a16="http://schemas.microsoft.com/office/drawing/2014/main" id="{D3A6A8BC-B979-4EA7-8221-2C060E5B2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5" name="Imagen 284" descr="http://www.icbf.gov.co/images/pobtrans.gif">
          <a:extLst>
            <a:ext uri="{FF2B5EF4-FFF2-40B4-BE49-F238E27FC236}">
              <a16:creationId xmlns:a16="http://schemas.microsoft.com/office/drawing/2014/main" id="{56C7BA85-E111-4651-8680-DB9AD24D13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6" name="Imagen 285" descr="http://www.icbf.gov.co/images/pobtrans.gif">
          <a:extLst>
            <a:ext uri="{FF2B5EF4-FFF2-40B4-BE49-F238E27FC236}">
              <a16:creationId xmlns:a16="http://schemas.microsoft.com/office/drawing/2014/main" id="{31EDCA99-3588-4FF0-9742-E95FF2E07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7" name="Imagen 286" descr="http://www.icbf.gov.co/images/pobtrans.gif">
          <a:extLst>
            <a:ext uri="{FF2B5EF4-FFF2-40B4-BE49-F238E27FC236}">
              <a16:creationId xmlns:a16="http://schemas.microsoft.com/office/drawing/2014/main" id="{5660C117-37CA-4737-B20E-B87697CC5E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8" name="Imagen 287" descr="http://www.icbf.gov.co/images/pobtrans.gif">
          <a:extLst>
            <a:ext uri="{FF2B5EF4-FFF2-40B4-BE49-F238E27FC236}">
              <a16:creationId xmlns:a16="http://schemas.microsoft.com/office/drawing/2014/main" id="{6BBB7A3F-EA12-49C7-8A7F-F8E9843B04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9" name="Imagen 288" descr="http://www.icbf.gov.co/images/pobtrans.gif">
          <a:extLst>
            <a:ext uri="{FF2B5EF4-FFF2-40B4-BE49-F238E27FC236}">
              <a16:creationId xmlns:a16="http://schemas.microsoft.com/office/drawing/2014/main" id="{C1CB03D6-EA68-45AB-A308-404ABC1C32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0" name="Imagen 289" descr="http://www.icbf.gov.co/images/pobtrans.gif">
          <a:extLst>
            <a:ext uri="{FF2B5EF4-FFF2-40B4-BE49-F238E27FC236}">
              <a16:creationId xmlns:a16="http://schemas.microsoft.com/office/drawing/2014/main" id="{F0F60F7C-202E-4720-9B8D-E5FDFC9523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1" name="Imagen 290" descr="http://www.icbf.gov.co/images/pobtrans.gif">
          <a:extLst>
            <a:ext uri="{FF2B5EF4-FFF2-40B4-BE49-F238E27FC236}">
              <a16:creationId xmlns:a16="http://schemas.microsoft.com/office/drawing/2014/main" id="{9FC35765-CE5A-475C-A7E8-7131A83934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2" name="Imagen 291" descr="http://www.icbf.gov.co/images/pobtrans.gif">
          <a:extLst>
            <a:ext uri="{FF2B5EF4-FFF2-40B4-BE49-F238E27FC236}">
              <a16:creationId xmlns:a16="http://schemas.microsoft.com/office/drawing/2014/main" id="{4B12D9A3-F585-4B80-AF26-017A789204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3" name="Imagen 292" descr="http://www.icbf.gov.co/images/pobtrans.gif">
          <a:extLst>
            <a:ext uri="{FF2B5EF4-FFF2-40B4-BE49-F238E27FC236}">
              <a16:creationId xmlns:a16="http://schemas.microsoft.com/office/drawing/2014/main" id="{ED888C92-1A39-4E40-B4FD-17F8A33626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4" name="Imagen 293" descr="http://www.icbf.gov.co/images/pobtrans.gif">
          <a:extLst>
            <a:ext uri="{FF2B5EF4-FFF2-40B4-BE49-F238E27FC236}">
              <a16:creationId xmlns:a16="http://schemas.microsoft.com/office/drawing/2014/main" id="{38EF420B-84AE-40C5-AE7F-BB86D3DF01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5" name="Imagen 294" descr="http://www.icbf.gov.co/images/pobtrans.gif">
          <a:extLst>
            <a:ext uri="{FF2B5EF4-FFF2-40B4-BE49-F238E27FC236}">
              <a16:creationId xmlns:a16="http://schemas.microsoft.com/office/drawing/2014/main" id="{7818B94A-F56E-497E-9ED5-323565FEDA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6" name="Imagen 295" descr="http://www.icbf.gov.co/images/pobtrans.gif">
          <a:extLst>
            <a:ext uri="{FF2B5EF4-FFF2-40B4-BE49-F238E27FC236}">
              <a16:creationId xmlns:a16="http://schemas.microsoft.com/office/drawing/2014/main" id="{F85E6837-FDD1-414E-84C6-1468D72F5B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7" name="Imagen 296" descr="http://www.icbf.gov.co/images/pobtrans.gif">
          <a:extLst>
            <a:ext uri="{FF2B5EF4-FFF2-40B4-BE49-F238E27FC236}">
              <a16:creationId xmlns:a16="http://schemas.microsoft.com/office/drawing/2014/main" id="{E2028344-AE22-4789-BDBE-15261F97F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8" name="Imagen 297" descr="http://www.icbf.gov.co/images/pobtrans.gif">
          <a:extLst>
            <a:ext uri="{FF2B5EF4-FFF2-40B4-BE49-F238E27FC236}">
              <a16:creationId xmlns:a16="http://schemas.microsoft.com/office/drawing/2014/main" id="{2473CF92-4466-45E2-9702-60FF3AE292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9" name="Imagen 298" descr="http://www.icbf.gov.co/images/pobtrans.gif">
          <a:extLst>
            <a:ext uri="{FF2B5EF4-FFF2-40B4-BE49-F238E27FC236}">
              <a16:creationId xmlns:a16="http://schemas.microsoft.com/office/drawing/2014/main" id="{52C42957-5327-42AE-A7DC-1811F46A3B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0" name="Imagen 299" descr="http://www.icbf.gov.co/images/pobtrans.gif">
          <a:extLst>
            <a:ext uri="{FF2B5EF4-FFF2-40B4-BE49-F238E27FC236}">
              <a16:creationId xmlns:a16="http://schemas.microsoft.com/office/drawing/2014/main" id="{7524DDFB-09D4-4DDE-B184-444366CA5F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1" name="Imagen 300" descr="http://www.icbf.gov.co/images/pobtrans.gif">
          <a:extLst>
            <a:ext uri="{FF2B5EF4-FFF2-40B4-BE49-F238E27FC236}">
              <a16:creationId xmlns:a16="http://schemas.microsoft.com/office/drawing/2014/main" id="{DF8D360A-87BC-4FFE-9276-24E0D59021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2" name="Imagen 301" descr="http://www.icbf.gov.co/images/pobtrans.gif">
          <a:extLst>
            <a:ext uri="{FF2B5EF4-FFF2-40B4-BE49-F238E27FC236}">
              <a16:creationId xmlns:a16="http://schemas.microsoft.com/office/drawing/2014/main" id="{5B570CE3-C788-45E3-BB12-B32619C4AE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3" name="Imagen 302" descr="http://www.icbf.gov.co/images/pobtrans.gif">
          <a:extLst>
            <a:ext uri="{FF2B5EF4-FFF2-40B4-BE49-F238E27FC236}">
              <a16:creationId xmlns:a16="http://schemas.microsoft.com/office/drawing/2014/main" id="{5C7DD1C8-5874-4BD2-B2F1-47828280D7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4" name="Imagen 303" descr="http://www.icbf.gov.co/images/pobtrans.gif">
          <a:extLst>
            <a:ext uri="{FF2B5EF4-FFF2-40B4-BE49-F238E27FC236}">
              <a16:creationId xmlns:a16="http://schemas.microsoft.com/office/drawing/2014/main" id="{E3AF0AB1-7E59-47D8-9653-46A3DBB7A5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5" name="Imagen 304" descr="http://www.icbf.gov.co/images/pobtrans.gif">
          <a:extLst>
            <a:ext uri="{FF2B5EF4-FFF2-40B4-BE49-F238E27FC236}">
              <a16:creationId xmlns:a16="http://schemas.microsoft.com/office/drawing/2014/main" id="{DEC8882C-73A0-43C1-B1C9-C33FCC6BAA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6" name="Imagen 305" descr="http://www.icbf.gov.co/images/pobtrans.gif">
          <a:extLst>
            <a:ext uri="{FF2B5EF4-FFF2-40B4-BE49-F238E27FC236}">
              <a16:creationId xmlns:a16="http://schemas.microsoft.com/office/drawing/2014/main" id="{67BF1B53-83C2-4D15-A7D1-FDD493EEA5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7" name="Imagen 306" descr="http://www.icbf.gov.co/images/pobtrans.gif">
          <a:extLst>
            <a:ext uri="{FF2B5EF4-FFF2-40B4-BE49-F238E27FC236}">
              <a16:creationId xmlns:a16="http://schemas.microsoft.com/office/drawing/2014/main" id="{A2AAA459-46D9-4428-88A5-61B3569B0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8" name="Imagen 307" descr="http://www.icbf.gov.co/images/pobtrans.gif">
          <a:extLst>
            <a:ext uri="{FF2B5EF4-FFF2-40B4-BE49-F238E27FC236}">
              <a16:creationId xmlns:a16="http://schemas.microsoft.com/office/drawing/2014/main" id="{70344C33-84C1-4402-8683-654FDB01CE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9" name="Imagen 308" descr="http://www.icbf.gov.co/images/pobtrans.gif">
          <a:extLst>
            <a:ext uri="{FF2B5EF4-FFF2-40B4-BE49-F238E27FC236}">
              <a16:creationId xmlns:a16="http://schemas.microsoft.com/office/drawing/2014/main" id="{31589EEA-07E3-47D8-A107-74B2F264EF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0" name="Imagen 309" descr="http://www.icbf.gov.co/images/pobtrans.gif">
          <a:extLst>
            <a:ext uri="{FF2B5EF4-FFF2-40B4-BE49-F238E27FC236}">
              <a16:creationId xmlns:a16="http://schemas.microsoft.com/office/drawing/2014/main" id="{C6FBDC72-DC1E-454F-A206-CFEAEB876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1" name="Imagen 310" descr="http://www.icbf.gov.co/images/pobtrans.gif">
          <a:extLst>
            <a:ext uri="{FF2B5EF4-FFF2-40B4-BE49-F238E27FC236}">
              <a16:creationId xmlns:a16="http://schemas.microsoft.com/office/drawing/2014/main" id="{7A5D63A4-6436-4EBD-B475-7DAEBCABFE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2" name="Imagen 311" descr="http://www.icbf.gov.co/images/pobtrans.gif">
          <a:extLst>
            <a:ext uri="{FF2B5EF4-FFF2-40B4-BE49-F238E27FC236}">
              <a16:creationId xmlns:a16="http://schemas.microsoft.com/office/drawing/2014/main" id="{7F5329A0-20A5-4046-869C-1E4EE889D1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3" name="Imagen 312" descr="http://www.icbf.gov.co/images/pobtrans.gif">
          <a:extLst>
            <a:ext uri="{FF2B5EF4-FFF2-40B4-BE49-F238E27FC236}">
              <a16:creationId xmlns:a16="http://schemas.microsoft.com/office/drawing/2014/main" id="{CB9DD698-931A-4BC9-A256-8A45A64F2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4" name="Imagen 313" descr="http://www.icbf.gov.co/images/pobtrans.gif">
          <a:extLst>
            <a:ext uri="{FF2B5EF4-FFF2-40B4-BE49-F238E27FC236}">
              <a16:creationId xmlns:a16="http://schemas.microsoft.com/office/drawing/2014/main" id="{3687A8A0-87E9-401D-97AC-FBBB372390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5" name="Imagen 314" descr="http://www.icbf.gov.co/images/pobtrans.gif">
          <a:extLst>
            <a:ext uri="{FF2B5EF4-FFF2-40B4-BE49-F238E27FC236}">
              <a16:creationId xmlns:a16="http://schemas.microsoft.com/office/drawing/2014/main" id="{7D69A6E0-F2C7-491D-841F-B1EADBBA0F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6" name="Imagen 315" descr="http://www.icbf.gov.co/images/pobtrans.gif">
          <a:extLst>
            <a:ext uri="{FF2B5EF4-FFF2-40B4-BE49-F238E27FC236}">
              <a16:creationId xmlns:a16="http://schemas.microsoft.com/office/drawing/2014/main" id="{FBBE345F-A6D5-4CB8-9AFB-481EB7F0E7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7" name="Imagen 316" descr="http://www.icbf.gov.co/images/pobtrans.gif">
          <a:extLst>
            <a:ext uri="{FF2B5EF4-FFF2-40B4-BE49-F238E27FC236}">
              <a16:creationId xmlns:a16="http://schemas.microsoft.com/office/drawing/2014/main" id="{E27877E0-8CA6-4F40-8EE4-9FB9CDCDEB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8" name="Imagen 317" descr="http://www.icbf.gov.co/images/pobtrans.gif">
          <a:extLst>
            <a:ext uri="{FF2B5EF4-FFF2-40B4-BE49-F238E27FC236}">
              <a16:creationId xmlns:a16="http://schemas.microsoft.com/office/drawing/2014/main" id="{9F24185C-B09B-4DDE-9C2A-AB2B547AD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9" name="Imagen 318" descr="http://www.icbf.gov.co/images/pobtrans.gif">
          <a:extLst>
            <a:ext uri="{FF2B5EF4-FFF2-40B4-BE49-F238E27FC236}">
              <a16:creationId xmlns:a16="http://schemas.microsoft.com/office/drawing/2014/main" id="{F1EDCB7E-1ACE-4A9A-A2BE-D66B2AB9F2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6287" y="148209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69</xdr:row>
      <xdr:rowOff>0</xdr:rowOff>
    </xdr:from>
    <xdr:to>
      <xdr:col>4</xdr:col>
      <xdr:colOff>9525</xdr:colOff>
      <xdr:row>69</xdr:row>
      <xdr:rowOff>114300</xdr:rowOff>
    </xdr:to>
    <xdr:pic>
      <xdr:nvPicPr>
        <xdr:cNvPr id="2" name="Imagen 305" descr="http://www.icbf.gov.co/images/pobtrans.gif">
          <a:extLst>
            <a:ext uri="{FF2B5EF4-FFF2-40B4-BE49-F238E27FC236}">
              <a16:creationId xmlns:a16="http://schemas.microsoft.com/office/drawing/2014/main" id="{DAEC04C0-F477-450B-942A-CE22D2559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 name="Imagen 306" descr="http://www.icbf.gov.co/images/pobtrans.gif">
          <a:extLst>
            <a:ext uri="{FF2B5EF4-FFF2-40B4-BE49-F238E27FC236}">
              <a16:creationId xmlns:a16="http://schemas.microsoft.com/office/drawing/2014/main" id="{8167217C-AB4A-4A60-A4CC-EA646B566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 name="Imagen 307" descr="http://www.icbf.gov.co/images/pobtrans.gif">
          <a:extLst>
            <a:ext uri="{FF2B5EF4-FFF2-40B4-BE49-F238E27FC236}">
              <a16:creationId xmlns:a16="http://schemas.microsoft.com/office/drawing/2014/main" id="{5F977E17-B50F-4509-A541-2F59A9D9F0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 name="Imagen 697" descr="http://www.icbf.gov.co/images/pobtrans.gif">
          <a:extLst>
            <a:ext uri="{FF2B5EF4-FFF2-40B4-BE49-F238E27FC236}">
              <a16:creationId xmlns:a16="http://schemas.microsoft.com/office/drawing/2014/main" id="{F042E5FD-9951-4E42-B5B3-59057869E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 name="Imagen 785" descr="http://www.icbf.gov.co/images/pobtrans.gif">
          <a:extLst>
            <a:ext uri="{FF2B5EF4-FFF2-40B4-BE49-F238E27FC236}">
              <a16:creationId xmlns:a16="http://schemas.microsoft.com/office/drawing/2014/main" id="{07D3E109-04AC-4B54-95D3-8F3CBFCF0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 name="Imagen 790" descr="http://www.icbf.gov.co/images/pobtrans.gif">
          <a:extLst>
            <a:ext uri="{FF2B5EF4-FFF2-40B4-BE49-F238E27FC236}">
              <a16:creationId xmlns:a16="http://schemas.microsoft.com/office/drawing/2014/main" id="{6A081C8C-AFE2-43DD-9413-CC6AA3C05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 name="Imagen 1079" descr="http://www.icbf.gov.co/images/pobtrans.gif">
          <a:extLst>
            <a:ext uri="{FF2B5EF4-FFF2-40B4-BE49-F238E27FC236}">
              <a16:creationId xmlns:a16="http://schemas.microsoft.com/office/drawing/2014/main" id="{91731AA7-9B91-4A3C-B9E7-9E2C8F55E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 name="Imagen 1566" descr="http://www.icbf.gov.co/images/pobtrans.gif">
          <a:extLst>
            <a:ext uri="{FF2B5EF4-FFF2-40B4-BE49-F238E27FC236}">
              <a16:creationId xmlns:a16="http://schemas.microsoft.com/office/drawing/2014/main" id="{047FCA3E-D876-403C-8BE4-720787DC7D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 name="Imagen 1570" descr="http://www.icbf.gov.co/images/pobtrans.gif">
          <a:extLst>
            <a:ext uri="{FF2B5EF4-FFF2-40B4-BE49-F238E27FC236}">
              <a16:creationId xmlns:a16="http://schemas.microsoft.com/office/drawing/2014/main" id="{8160BF9E-5528-482E-883C-44026EAE6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 name="Imagen 1687" descr="http://www.icbf.gov.co/images/pobtrans.gif">
          <a:extLst>
            <a:ext uri="{FF2B5EF4-FFF2-40B4-BE49-F238E27FC236}">
              <a16:creationId xmlns:a16="http://schemas.microsoft.com/office/drawing/2014/main" id="{0CDF418C-F5AD-4EAB-9D9C-C67B9E3556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 name="Imagen 1914" descr="http://www.icbf.gov.co/images/pobtrans.gif">
          <a:extLst>
            <a:ext uri="{FF2B5EF4-FFF2-40B4-BE49-F238E27FC236}">
              <a16:creationId xmlns:a16="http://schemas.microsoft.com/office/drawing/2014/main" id="{0C3D6074-3EDE-4A4A-BC18-F766955196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 name="Imagen 2186" descr="http://www.icbf.gov.co/images/pobtrans.gif">
          <a:extLst>
            <a:ext uri="{FF2B5EF4-FFF2-40B4-BE49-F238E27FC236}">
              <a16:creationId xmlns:a16="http://schemas.microsoft.com/office/drawing/2014/main" id="{CF199751-47D5-462A-B683-4A5798E5A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 name="Imagen 2221" descr="http://www.icbf.gov.co/images/pobtrans.gif">
          <a:extLst>
            <a:ext uri="{FF2B5EF4-FFF2-40B4-BE49-F238E27FC236}">
              <a16:creationId xmlns:a16="http://schemas.microsoft.com/office/drawing/2014/main" id="{13DBE140-AF04-46AA-A823-3875A22FA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5" name="Imagen 2859" descr="http://www.icbf.gov.co/images/pobtrans.gif">
          <a:extLst>
            <a:ext uri="{FF2B5EF4-FFF2-40B4-BE49-F238E27FC236}">
              <a16:creationId xmlns:a16="http://schemas.microsoft.com/office/drawing/2014/main" id="{973BD449-20C4-4393-B4EF-311C72D99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6" name="Imagen 2870" descr="http://www.icbf.gov.co/images/pobtrans.gif">
          <a:extLst>
            <a:ext uri="{FF2B5EF4-FFF2-40B4-BE49-F238E27FC236}">
              <a16:creationId xmlns:a16="http://schemas.microsoft.com/office/drawing/2014/main" id="{18FB8B2D-8CB1-4645-899F-1BF052BC3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7" name="Imagen 2951" descr="http://www.icbf.gov.co/images/pobtrans.gif">
          <a:extLst>
            <a:ext uri="{FF2B5EF4-FFF2-40B4-BE49-F238E27FC236}">
              <a16:creationId xmlns:a16="http://schemas.microsoft.com/office/drawing/2014/main" id="{7B217D33-DC98-47E8-9231-4F0625B10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8" name="Imagen 2954" descr="http://www.icbf.gov.co/images/pobtrans.gif">
          <a:extLst>
            <a:ext uri="{FF2B5EF4-FFF2-40B4-BE49-F238E27FC236}">
              <a16:creationId xmlns:a16="http://schemas.microsoft.com/office/drawing/2014/main" id="{18429966-1618-4BDC-91BB-7E7A0357CF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9" name="Imagen 3123" descr="http://www.icbf.gov.co/images/pobtrans.gif">
          <a:extLst>
            <a:ext uri="{FF2B5EF4-FFF2-40B4-BE49-F238E27FC236}">
              <a16:creationId xmlns:a16="http://schemas.microsoft.com/office/drawing/2014/main" id="{46E86D15-1B8B-47F9-95EE-FC14F4931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0" name="Imagen 3206" descr="http://www.icbf.gov.co/images/pobtrans.gif">
          <a:extLst>
            <a:ext uri="{FF2B5EF4-FFF2-40B4-BE49-F238E27FC236}">
              <a16:creationId xmlns:a16="http://schemas.microsoft.com/office/drawing/2014/main" id="{85F4D4B8-999A-40B0-A838-F2100B0AE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1" name="Imagen 3810" descr="http://www.icbf.gov.co/images/pobtrans.gif">
          <a:extLst>
            <a:ext uri="{FF2B5EF4-FFF2-40B4-BE49-F238E27FC236}">
              <a16:creationId xmlns:a16="http://schemas.microsoft.com/office/drawing/2014/main" id="{A3026155-22FB-449A-930D-49B07233C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2" name="Imagen 3821" descr="http://www.icbf.gov.co/images/pobtrans.gif">
          <a:extLst>
            <a:ext uri="{FF2B5EF4-FFF2-40B4-BE49-F238E27FC236}">
              <a16:creationId xmlns:a16="http://schemas.microsoft.com/office/drawing/2014/main" id="{A0F353F3-7C83-44B3-9DB4-5C2924782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3" name="Imagen 3899" descr="http://www.icbf.gov.co/images/pobtrans.gif">
          <a:extLst>
            <a:ext uri="{FF2B5EF4-FFF2-40B4-BE49-F238E27FC236}">
              <a16:creationId xmlns:a16="http://schemas.microsoft.com/office/drawing/2014/main" id="{59310D83-F9AE-4A8F-9FEF-CBFC747AB6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4" name="Imagen 3909" descr="http://www.icbf.gov.co/images/pobtrans.gif">
          <a:extLst>
            <a:ext uri="{FF2B5EF4-FFF2-40B4-BE49-F238E27FC236}">
              <a16:creationId xmlns:a16="http://schemas.microsoft.com/office/drawing/2014/main" id="{0B6E2F67-3AA8-4D03-A86D-D3955B7E6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5" name="Imagen 4244" descr="http://www.icbf.gov.co/images/pobtrans.gif">
          <a:extLst>
            <a:ext uri="{FF2B5EF4-FFF2-40B4-BE49-F238E27FC236}">
              <a16:creationId xmlns:a16="http://schemas.microsoft.com/office/drawing/2014/main" id="{53BB8675-8BB2-4640-A9C6-F02306D77E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6" name="Imagen 4461" descr="http://www.icbf.gov.co/images/pobtrans.gif">
          <a:extLst>
            <a:ext uri="{FF2B5EF4-FFF2-40B4-BE49-F238E27FC236}">
              <a16:creationId xmlns:a16="http://schemas.microsoft.com/office/drawing/2014/main" id="{25047244-1E7E-4489-84B7-EE04630C0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7" name="Imagen 4811" descr="http://www.icbf.gov.co/images/pobtrans.gif">
          <a:extLst>
            <a:ext uri="{FF2B5EF4-FFF2-40B4-BE49-F238E27FC236}">
              <a16:creationId xmlns:a16="http://schemas.microsoft.com/office/drawing/2014/main" id="{3B0EDDD5-EE39-48CC-8573-2262AF0132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8" name="Imagen 4820" descr="http://www.icbf.gov.co/images/pobtrans.gif">
          <a:extLst>
            <a:ext uri="{FF2B5EF4-FFF2-40B4-BE49-F238E27FC236}">
              <a16:creationId xmlns:a16="http://schemas.microsoft.com/office/drawing/2014/main" id="{7D28B02E-09DB-479F-9B75-886BA8A20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9" name="Imagen 5584" descr="http://www.icbf.gov.co/images/pobtrans.gif">
          <a:extLst>
            <a:ext uri="{FF2B5EF4-FFF2-40B4-BE49-F238E27FC236}">
              <a16:creationId xmlns:a16="http://schemas.microsoft.com/office/drawing/2014/main" id="{6C95A8C7-29D7-44F4-B48C-2AEA49A41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0" name="Imagen 5931" descr="http://www.icbf.gov.co/images/pobtrans.gif">
          <a:extLst>
            <a:ext uri="{FF2B5EF4-FFF2-40B4-BE49-F238E27FC236}">
              <a16:creationId xmlns:a16="http://schemas.microsoft.com/office/drawing/2014/main" id="{6F2E8F0A-92CB-4C07-BCE8-8B54BDCCA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1" name="Imagen 6103" descr="http://www.icbf.gov.co/images/pobtrans.gif">
          <a:extLst>
            <a:ext uri="{FF2B5EF4-FFF2-40B4-BE49-F238E27FC236}">
              <a16:creationId xmlns:a16="http://schemas.microsoft.com/office/drawing/2014/main" id="{8C278CE5-D851-4153-880D-3F95494E4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2" name="Imagen 6107" descr="http://www.icbf.gov.co/images/pobtrans.gif">
          <a:extLst>
            <a:ext uri="{FF2B5EF4-FFF2-40B4-BE49-F238E27FC236}">
              <a16:creationId xmlns:a16="http://schemas.microsoft.com/office/drawing/2014/main" id="{A2766F61-93D0-4C18-8B58-F26494075B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3" name="Imagen 6731" descr="http://www.icbf.gov.co/images/pobtrans.gif">
          <a:extLst>
            <a:ext uri="{FF2B5EF4-FFF2-40B4-BE49-F238E27FC236}">
              <a16:creationId xmlns:a16="http://schemas.microsoft.com/office/drawing/2014/main" id="{3F82B8D2-D122-4CA3-9803-9E5D96792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4" name="Imagen 6951" descr="http://www.icbf.gov.co/images/pobtrans.gif">
          <a:extLst>
            <a:ext uri="{FF2B5EF4-FFF2-40B4-BE49-F238E27FC236}">
              <a16:creationId xmlns:a16="http://schemas.microsoft.com/office/drawing/2014/main" id="{7BC483DA-D8B2-4A2E-A3B6-3B91868689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5" name="Imagen 7032" descr="http://www.icbf.gov.co/images/pobtrans.gif">
          <a:extLst>
            <a:ext uri="{FF2B5EF4-FFF2-40B4-BE49-F238E27FC236}">
              <a16:creationId xmlns:a16="http://schemas.microsoft.com/office/drawing/2014/main" id="{CF1BCD80-75BA-4BEC-8E3A-15E8B1AC1A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6" name="Imagen 7042" descr="http://www.icbf.gov.co/images/pobtrans.gif">
          <a:extLst>
            <a:ext uri="{FF2B5EF4-FFF2-40B4-BE49-F238E27FC236}">
              <a16:creationId xmlns:a16="http://schemas.microsoft.com/office/drawing/2014/main" id="{2422FF8F-FBC7-44B0-B04D-F22867DC2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7" name="Imagen 7053" descr="http://www.icbf.gov.co/images/pobtrans.gif">
          <a:extLst>
            <a:ext uri="{FF2B5EF4-FFF2-40B4-BE49-F238E27FC236}">
              <a16:creationId xmlns:a16="http://schemas.microsoft.com/office/drawing/2014/main" id="{FCBCB1D2-B8A5-4281-8DAA-A70D46314D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8" name="Imagen 7120" descr="http://www.icbf.gov.co/images/pobtrans.gif">
          <a:extLst>
            <a:ext uri="{FF2B5EF4-FFF2-40B4-BE49-F238E27FC236}">
              <a16:creationId xmlns:a16="http://schemas.microsoft.com/office/drawing/2014/main" id="{52D5B62C-82E7-4747-BA90-1613CCA11C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9" name="Imagen 7187" descr="http://www.icbf.gov.co/images/pobtrans.gif">
          <a:extLst>
            <a:ext uri="{FF2B5EF4-FFF2-40B4-BE49-F238E27FC236}">
              <a16:creationId xmlns:a16="http://schemas.microsoft.com/office/drawing/2014/main" id="{DA8E0069-C310-4F1B-A728-05DBE1722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0" name="Imagen 7417" descr="http://www.icbf.gov.co/images/pobtrans.gif">
          <a:extLst>
            <a:ext uri="{FF2B5EF4-FFF2-40B4-BE49-F238E27FC236}">
              <a16:creationId xmlns:a16="http://schemas.microsoft.com/office/drawing/2014/main" id="{7B773BC2-E02F-4756-BC24-0A0CC04F7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1" name="Imagen 7504" descr="http://www.icbf.gov.co/images/pobtrans.gif">
          <a:extLst>
            <a:ext uri="{FF2B5EF4-FFF2-40B4-BE49-F238E27FC236}">
              <a16:creationId xmlns:a16="http://schemas.microsoft.com/office/drawing/2014/main" id="{55B0302B-421F-4FA1-A414-64744536D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2" name="Imagen 7597" descr="http://www.icbf.gov.co/images/pobtrans.gif">
          <a:extLst>
            <a:ext uri="{FF2B5EF4-FFF2-40B4-BE49-F238E27FC236}">
              <a16:creationId xmlns:a16="http://schemas.microsoft.com/office/drawing/2014/main" id="{D53D8B05-61CD-4CFF-B6E4-CF4D129445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3" name="Imagen 7659" descr="http://www.icbf.gov.co/images/pobtrans.gif">
          <a:extLst>
            <a:ext uri="{FF2B5EF4-FFF2-40B4-BE49-F238E27FC236}">
              <a16:creationId xmlns:a16="http://schemas.microsoft.com/office/drawing/2014/main" id="{D4C7C0D0-AFF6-4B9B-B2F9-F5DD9BE6B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4" name="Imagen 7767" descr="http://www.icbf.gov.co/images/pobtrans.gif">
          <a:extLst>
            <a:ext uri="{FF2B5EF4-FFF2-40B4-BE49-F238E27FC236}">
              <a16:creationId xmlns:a16="http://schemas.microsoft.com/office/drawing/2014/main" id="{56F0FF84-3A98-408B-BA06-6BDF18875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5" name="Imagen 7853" descr="http://www.icbf.gov.co/images/pobtrans.gif">
          <a:extLst>
            <a:ext uri="{FF2B5EF4-FFF2-40B4-BE49-F238E27FC236}">
              <a16:creationId xmlns:a16="http://schemas.microsoft.com/office/drawing/2014/main" id="{EF5074D9-0220-4DBD-BF40-E512102906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6" name="Imagen 7936" descr="http://www.icbf.gov.co/images/pobtrans.gif">
          <a:extLst>
            <a:ext uri="{FF2B5EF4-FFF2-40B4-BE49-F238E27FC236}">
              <a16:creationId xmlns:a16="http://schemas.microsoft.com/office/drawing/2014/main" id="{2C3ECA3F-EBF1-4255-9590-E253720826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7" name="Imagen 8612" descr="http://www.icbf.gov.co/images/pobtrans.gif">
          <a:extLst>
            <a:ext uri="{FF2B5EF4-FFF2-40B4-BE49-F238E27FC236}">
              <a16:creationId xmlns:a16="http://schemas.microsoft.com/office/drawing/2014/main" id="{D618D23F-1922-426E-A8CE-9DABAF7509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8" name="Imagen 9931" descr="http://www.icbf.gov.co/images/pobtrans.gif">
          <a:extLst>
            <a:ext uri="{FF2B5EF4-FFF2-40B4-BE49-F238E27FC236}">
              <a16:creationId xmlns:a16="http://schemas.microsoft.com/office/drawing/2014/main" id="{401333D4-6817-44BC-9582-7917A82894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9" name="Imagen 10425" descr="http://www.icbf.gov.co/images/pobtrans.gif">
          <a:extLst>
            <a:ext uri="{FF2B5EF4-FFF2-40B4-BE49-F238E27FC236}">
              <a16:creationId xmlns:a16="http://schemas.microsoft.com/office/drawing/2014/main" id="{DFAC08D2-0F96-42C2-947E-04DEF8498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0" name="Imagen 10665" descr="http://www.icbf.gov.co/images/pobtrans.gif">
          <a:extLst>
            <a:ext uri="{FF2B5EF4-FFF2-40B4-BE49-F238E27FC236}">
              <a16:creationId xmlns:a16="http://schemas.microsoft.com/office/drawing/2014/main" id="{8A049697-BDE9-4D8F-ADD5-333698C109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1" name="Imagen 12565" descr="http://www.icbf.gov.co/images/pobtrans.gif">
          <a:extLst>
            <a:ext uri="{FF2B5EF4-FFF2-40B4-BE49-F238E27FC236}">
              <a16:creationId xmlns:a16="http://schemas.microsoft.com/office/drawing/2014/main" id="{01D2205D-90AB-47E1-A274-FC039D7FF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2" name="Imagen 12591" descr="http://www.icbf.gov.co/images/pobtrans.gif">
          <a:extLst>
            <a:ext uri="{FF2B5EF4-FFF2-40B4-BE49-F238E27FC236}">
              <a16:creationId xmlns:a16="http://schemas.microsoft.com/office/drawing/2014/main" id="{E08FBCF8-DFE3-4851-92A0-B8137A59B2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3" name="Imagen 12605" descr="http://www.icbf.gov.co/images/pobtrans.gif">
          <a:extLst>
            <a:ext uri="{FF2B5EF4-FFF2-40B4-BE49-F238E27FC236}">
              <a16:creationId xmlns:a16="http://schemas.microsoft.com/office/drawing/2014/main" id="{893510B9-7D58-4EA1-B6A6-ABAA58227B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4" name="Imagen 12623" descr="http://www.icbf.gov.co/images/pobtrans.gif">
          <a:extLst>
            <a:ext uri="{FF2B5EF4-FFF2-40B4-BE49-F238E27FC236}">
              <a16:creationId xmlns:a16="http://schemas.microsoft.com/office/drawing/2014/main" id="{AA76B01B-AA7A-4405-AAC0-230C04FEB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5" name="Imagen 12635" descr="http://www.icbf.gov.co/images/pobtrans.gif">
          <a:extLst>
            <a:ext uri="{FF2B5EF4-FFF2-40B4-BE49-F238E27FC236}">
              <a16:creationId xmlns:a16="http://schemas.microsoft.com/office/drawing/2014/main" id="{A75972DC-CCE8-490B-A11B-5C0AD96F3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6" name="Imagen 12645" descr="http://www.icbf.gov.co/images/pobtrans.gif">
          <a:extLst>
            <a:ext uri="{FF2B5EF4-FFF2-40B4-BE49-F238E27FC236}">
              <a16:creationId xmlns:a16="http://schemas.microsoft.com/office/drawing/2014/main" id="{F8FB670D-18FE-4F89-A610-32FC0681BB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7" name="Imagen 12651" descr="http://www.icbf.gov.co/images/pobtrans.gif">
          <a:extLst>
            <a:ext uri="{FF2B5EF4-FFF2-40B4-BE49-F238E27FC236}">
              <a16:creationId xmlns:a16="http://schemas.microsoft.com/office/drawing/2014/main" id="{03405B10-B5EB-42C4-ABEF-00995C30F9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8" name="Imagen 13130" descr="http://www.icbf.gov.co/images/pobtrans.gif">
          <a:extLst>
            <a:ext uri="{FF2B5EF4-FFF2-40B4-BE49-F238E27FC236}">
              <a16:creationId xmlns:a16="http://schemas.microsoft.com/office/drawing/2014/main" id="{6F702BED-5F08-4808-9799-F2A2E5F348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9" name="Imagen 13576" descr="http://www.icbf.gov.co/images/pobtrans.gif">
          <a:extLst>
            <a:ext uri="{FF2B5EF4-FFF2-40B4-BE49-F238E27FC236}">
              <a16:creationId xmlns:a16="http://schemas.microsoft.com/office/drawing/2014/main" id="{C8811179-596B-4669-B313-97F765AFF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0" name="Imagen 13599" descr="http://www.icbf.gov.co/images/pobtrans.gif">
          <a:extLst>
            <a:ext uri="{FF2B5EF4-FFF2-40B4-BE49-F238E27FC236}">
              <a16:creationId xmlns:a16="http://schemas.microsoft.com/office/drawing/2014/main" id="{1DAB3304-AAC7-4B0F-8221-825194B7B2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1" name="Imagen 13600" descr="http://www.icbf.gov.co/images/pobtrans.gif">
          <a:extLst>
            <a:ext uri="{FF2B5EF4-FFF2-40B4-BE49-F238E27FC236}">
              <a16:creationId xmlns:a16="http://schemas.microsoft.com/office/drawing/2014/main" id="{19C0D669-5F93-4C36-BD5A-19A7023C5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2" name="Imagen 13603" descr="http://www.icbf.gov.co/images/pobtrans.gif">
          <a:extLst>
            <a:ext uri="{FF2B5EF4-FFF2-40B4-BE49-F238E27FC236}">
              <a16:creationId xmlns:a16="http://schemas.microsoft.com/office/drawing/2014/main" id="{83BE59F6-AC67-4FF0-8311-09EDF57E7F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3" name="Imagen 13611" descr="http://www.icbf.gov.co/images/pobtrans.gif">
          <a:extLst>
            <a:ext uri="{FF2B5EF4-FFF2-40B4-BE49-F238E27FC236}">
              <a16:creationId xmlns:a16="http://schemas.microsoft.com/office/drawing/2014/main" id="{ED84E001-3CA0-4743-BD0D-D507CF8AD7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4" name="Imagen 13903" descr="http://www.icbf.gov.co/images/pobtrans.gif">
          <a:extLst>
            <a:ext uri="{FF2B5EF4-FFF2-40B4-BE49-F238E27FC236}">
              <a16:creationId xmlns:a16="http://schemas.microsoft.com/office/drawing/2014/main" id="{944D3B1D-B3ED-445E-BE5E-5DF3EBEF5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5" name="Imagen 13983" descr="http://www.icbf.gov.co/images/pobtrans.gif">
          <a:extLst>
            <a:ext uri="{FF2B5EF4-FFF2-40B4-BE49-F238E27FC236}">
              <a16:creationId xmlns:a16="http://schemas.microsoft.com/office/drawing/2014/main" id="{B4552D2F-39C8-437F-B39E-00A3E0594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6" name="Imagen 14387" descr="http://www.icbf.gov.co/images/pobtrans.gif">
          <a:extLst>
            <a:ext uri="{FF2B5EF4-FFF2-40B4-BE49-F238E27FC236}">
              <a16:creationId xmlns:a16="http://schemas.microsoft.com/office/drawing/2014/main" id="{ADE6DD15-ABF8-4103-B52C-C4E23EE7C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7" name="Imagen 14460" descr="http://www.icbf.gov.co/images/pobtrans.gif">
          <a:extLst>
            <a:ext uri="{FF2B5EF4-FFF2-40B4-BE49-F238E27FC236}">
              <a16:creationId xmlns:a16="http://schemas.microsoft.com/office/drawing/2014/main" id="{33273750-D066-4338-BDBF-351AA4839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8" name="Imagen 14689" descr="http://www.icbf.gov.co/images/pobtrans.gif">
          <a:extLst>
            <a:ext uri="{FF2B5EF4-FFF2-40B4-BE49-F238E27FC236}">
              <a16:creationId xmlns:a16="http://schemas.microsoft.com/office/drawing/2014/main" id="{20B1186C-FB1A-4034-B627-7BB75A5D4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9" name="Imagen 14884" descr="http://www.icbf.gov.co/images/pobtrans.gif">
          <a:extLst>
            <a:ext uri="{FF2B5EF4-FFF2-40B4-BE49-F238E27FC236}">
              <a16:creationId xmlns:a16="http://schemas.microsoft.com/office/drawing/2014/main" id="{75D1E3F0-08F5-428A-A4E7-D4A0150D8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0" name="Imagen 15080" descr="http://www.icbf.gov.co/images/pobtrans.gif">
          <a:extLst>
            <a:ext uri="{FF2B5EF4-FFF2-40B4-BE49-F238E27FC236}">
              <a16:creationId xmlns:a16="http://schemas.microsoft.com/office/drawing/2014/main" id="{CC1B825C-9319-415C-80C7-260F804DC3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1" name="Imagen 15397" descr="http://www.icbf.gov.co/images/pobtrans.gif">
          <a:extLst>
            <a:ext uri="{FF2B5EF4-FFF2-40B4-BE49-F238E27FC236}">
              <a16:creationId xmlns:a16="http://schemas.microsoft.com/office/drawing/2014/main" id="{9D4213BE-26E0-40D6-8AA4-76EC0B4721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2" name="Imagen 15538" descr="http://www.icbf.gov.co/images/pobtrans.gif">
          <a:extLst>
            <a:ext uri="{FF2B5EF4-FFF2-40B4-BE49-F238E27FC236}">
              <a16:creationId xmlns:a16="http://schemas.microsoft.com/office/drawing/2014/main" id="{DEA8C3DB-62B4-46CE-BDBA-305BE5168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3" name="Imagen 15814" descr="http://www.icbf.gov.co/images/pobtrans.gif">
          <a:extLst>
            <a:ext uri="{FF2B5EF4-FFF2-40B4-BE49-F238E27FC236}">
              <a16:creationId xmlns:a16="http://schemas.microsoft.com/office/drawing/2014/main" id="{B83AE8AB-7F3F-4C3A-A5E4-DC4F78D23F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4" name="Imagen 15817" descr="http://www.icbf.gov.co/images/pobtrans.gif">
          <a:extLst>
            <a:ext uri="{FF2B5EF4-FFF2-40B4-BE49-F238E27FC236}">
              <a16:creationId xmlns:a16="http://schemas.microsoft.com/office/drawing/2014/main" id="{0949D564-9AB1-430F-A7A1-6E4082565D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5" name="Imagen 16193" descr="http://www.icbf.gov.co/images/pobtrans.gif">
          <a:extLst>
            <a:ext uri="{FF2B5EF4-FFF2-40B4-BE49-F238E27FC236}">
              <a16:creationId xmlns:a16="http://schemas.microsoft.com/office/drawing/2014/main" id="{D30AB2EB-B04C-4701-9339-AE76291B3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6" name="Imagen 16273" descr="http://www.icbf.gov.co/images/pobtrans.gif">
          <a:extLst>
            <a:ext uri="{FF2B5EF4-FFF2-40B4-BE49-F238E27FC236}">
              <a16:creationId xmlns:a16="http://schemas.microsoft.com/office/drawing/2014/main" id="{0B1482F5-9549-4645-B86F-490F721CE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7" name="Imagen 16503" descr="http://www.icbf.gov.co/images/pobtrans.gif">
          <a:extLst>
            <a:ext uri="{FF2B5EF4-FFF2-40B4-BE49-F238E27FC236}">
              <a16:creationId xmlns:a16="http://schemas.microsoft.com/office/drawing/2014/main" id="{3B414834-D2CC-4C57-BEEE-927EEA1B4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8" name="Imagen 16724" descr="http://www.icbf.gov.co/images/pobtrans.gif">
          <a:extLst>
            <a:ext uri="{FF2B5EF4-FFF2-40B4-BE49-F238E27FC236}">
              <a16:creationId xmlns:a16="http://schemas.microsoft.com/office/drawing/2014/main" id="{6ACDDA57-CAE6-49A5-B85C-B58227069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9" name="Imagen 17478" descr="http://www.icbf.gov.co/images/pobtrans.gif">
          <a:extLst>
            <a:ext uri="{FF2B5EF4-FFF2-40B4-BE49-F238E27FC236}">
              <a16:creationId xmlns:a16="http://schemas.microsoft.com/office/drawing/2014/main" id="{AB2CB474-90DC-46D5-A7E4-B6F4E4196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0" name="Imagen 17640" descr="http://www.icbf.gov.co/images/pobtrans.gif">
          <a:extLst>
            <a:ext uri="{FF2B5EF4-FFF2-40B4-BE49-F238E27FC236}">
              <a16:creationId xmlns:a16="http://schemas.microsoft.com/office/drawing/2014/main" id="{991AE4D5-B734-47D0-9B26-6E2863BF6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1" name="Imagen 17642" descr="http://www.icbf.gov.co/images/pobtrans.gif">
          <a:extLst>
            <a:ext uri="{FF2B5EF4-FFF2-40B4-BE49-F238E27FC236}">
              <a16:creationId xmlns:a16="http://schemas.microsoft.com/office/drawing/2014/main" id="{9395377C-3181-45AE-86E6-131A37718B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2" name="Imagen 19004" descr="http://www.icbf.gov.co/images/pobtrans.gif">
          <a:extLst>
            <a:ext uri="{FF2B5EF4-FFF2-40B4-BE49-F238E27FC236}">
              <a16:creationId xmlns:a16="http://schemas.microsoft.com/office/drawing/2014/main" id="{B65D8D5D-EBA5-4A92-844B-221DA55343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3" name="Imagen 19474" descr="http://www.icbf.gov.co/images/pobtrans.gif">
          <a:extLst>
            <a:ext uri="{FF2B5EF4-FFF2-40B4-BE49-F238E27FC236}">
              <a16:creationId xmlns:a16="http://schemas.microsoft.com/office/drawing/2014/main" id="{E5B70C4B-3299-4F5F-9A12-CCB474D1C9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4" name="Imagen 19708" descr="http://www.icbf.gov.co/images/pobtrans.gif">
          <a:extLst>
            <a:ext uri="{FF2B5EF4-FFF2-40B4-BE49-F238E27FC236}">
              <a16:creationId xmlns:a16="http://schemas.microsoft.com/office/drawing/2014/main" id="{946D5D1D-65B0-4053-8E1A-55C2DE0BB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5" name="Imagen 19720" descr="http://www.icbf.gov.co/images/pobtrans.gif">
          <a:extLst>
            <a:ext uri="{FF2B5EF4-FFF2-40B4-BE49-F238E27FC236}">
              <a16:creationId xmlns:a16="http://schemas.microsoft.com/office/drawing/2014/main" id="{65D60A73-3B9E-4062-A006-3E1DA671F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6" name="Imagen 19739" descr="http://www.icbf.gov.co/images/pobtrans.gif">
          <a:extLst>
            <a:ext uri="{FF2B5EF4-FFF2-40B4-BE49-F238E27FC236}">
              <a16:creationId xmlns:a16="http://schemas.microsoft.com/office/drawing/2014/main" id="{3550175A-514F-44C6-AFCC-15C838900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7" name="Imagen 19765" descr="http://www.icbf.gov.co/images/pobtrans.gif">
          <a:extLst>
            <a:ext uri="{FF2B5EF4-FFF2-40B4-BE49-F238E27FC236}">
              <a16:creationId xmlns:a16="http://schemas.microsoft.com/office/drawing/2014/main" id="{E95020D6-9D79-49A9-B075-54BF43BA0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8" name="Imagen 19774" descr="http://www.icbf.gov.co/images/pobtrans.gif">
          <a:extLst>
            <a:ext uri="{FF2B5EF4-FFF2-40B4-BE49-F238E27FC236}">
              <a16:creationId xmlns:a16="http://schemas.microsoft.com/office/drawing/2014/main" id="{0907BE58-2EEE-4E85-8F16-D7142472A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9" name="Imagen 20425" descr="http://www.icbf.gov.co/images/pobtrans.gif">
          <a:extLst>
            <a:ext uri="{FF2B5EF4-FFF2-40B4-BE49-F238E27FC236}">
              <a16:creationId xmlns:a16="http://schemas.microsoft.com/office/drawing/2014/main" id="{B5C51629-921E-4853-A17F-85779D064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0" name="Imagen 20722" descr="http://www.icbf.gov.co/images/pobtrans.gif">
          <a:extLst>
            <a:ext uri="{FF2B5EF4-FFF2-40B4-BE49-F238E27FC236}">
              <a16:creationId xmlns:a16="http://schemas.microsoft.com/office/drawing/2014/main" id="{BE30AB61-3857-4FC5-93DA-9AD4CE938F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1" name="Imagen 20732" descr="http://www.icbf.gov.co/images/pobtrans.gif">
          <a:extLst>
            <a:ext uri="{FF2B5EF4-FFF2-40B4-BE49-F238E27FC236}">
              <a16:creationId xmlns:a16="http://schemas.microsoft.com/office/drawing/2014/main" id="{B5366FE2-9A5B-4FC9-8400-5504EC3105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2" name="Imagen 21759" descr="http://www.icbf.gov.co/images/pobtrans.gif">
          <a:extLst>
            <a:ext uri="{FF2B5EF4-FFF2-40B4-BE49-F238E27FC236}">
              <a16:creationId xmlns:a16="http://schemas.microsoft.com/office/drawing/2014/main" id="{4753597D-6471-414B-8AB7-B07667713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3" name="Imagen 21761" descr="http://www.icbf.gov.co/images/pobtrans.gif">
          <a:extLst>
            <a:ext uri="{FF2B5EF4-FFF2-40B4-BE49-F238E27FC236}">
              <a16:creationId xmlns:a16="http://schemas.microsoft.com/office/drawing/2014/main" id="{3FA25915-D077-4BBA-86F4-A56D32FD0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4" name="Imagen 22260" descr="http://www.icbf.gov.co/images/pobtrans.gif">
          <a:extLst>
            <a:ext uri="{FF2B5EF4-FFF2-40B4-BE49-F238E27FC236}">
              <a16:creationId xmlns:a16="http://schemas.microsoft.com/office/drawing/2014/main" id="{D14DCA22-5896-4055-86F8-19A50B74C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5" name="Imagen 22263" descr="http://www.icbf.gov.co/images/pobtrans.gif">
          <a:extLst>
            <a:ext uri="{FF2B5EF4-FFF2-40B4-BE49-F238E27FC236}">
              <a16:creationId xmlns:a16="http://schemas.microsoft.com/office/drawing/2014/main" id="{6845C8E3-8CB0-4D5B-B2AF-475EE55B48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6" name="Imagen 22421" descr="http://www.icbf.gov.co/images/pobtrans.gif">
          <a:extLst>
            <a:ext uri="{FF2B5EF4-FFF2-40B4-BE49-F238E27FC236}">
              <a16:creationId xmlns:a16="http://schemas.microsoft.com/office/drawing/2014/main" id="{47880892-C693-41E8-803A-B870BF86B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7" name="Imagen 22513" descr="http://www.icbf.gov.co/images/pobtrans.gif">
          <a:extLst>
            <a:ext uri="{FF2B5EF4-FFF2-40B4-BE49-F238E27FC236}">
              <a16:creationId xmlns:a16="http://schemas.microsoft.com/office/drawing/2014/main" id="{787113F2-C39A-4198-82EC-C21F128C8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8" name="Imagen 22526" descr="http://www.icbf.gov.co/images/pobtrans.gif">
          <a:extLst>
            <a:ext uri="{FF2B5EF4-FFF2-40B4-BE49-F238E27FC236}">
              <a16:creationId xmlns:a16="http://schemas.microsoft.com/office/drawing/2014/main" id="{C38BBA30-CCE7-4089-96B0-43C037DB4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9" name="Imagen 22532" descr="http://www.icbf.gov.co/images/pobtrans.gif">
          <a:extLst>
            <a:ext uri="{FF2B5EF4-FFF2-40B4-BE49-F238E27FC236}">
              <a16:creationId xmlns:a16="http://schemas.microsoft.com/office/drawing/2014/main" id="{89EBD2C8-2A32-4720-A494-076A3D42B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0" name="Imagen 22541" descr="http://www.icbf.gov.co/images/pobtrans.gif">
          <a:extLst>
            <a:ext uri="{FF2B5EF4-FFF2-40B4-BE49-F238E27FC236}">
              <a16:creationId xmlns:a16="http://schemas.microsoft.com/office/drawing/2014/main" id="{2BE18663-1585-4A7C-A9F9-481ED9AAF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1" name="Imagen 22616" descr="http://www.icbf.gov.co/images/pobtrans.gif">
          <a:extLst>
            <a:ext uri="{FF2B5EF4-FFF2-40B4-BE49-F238E27FC236}">
              <a16:creationId xmlns:a16="http://schemas.microsoft.com/office/drawing/2014/main" id="{E1D72E72-2CAC-4E89-946A-8791B01CB7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2" name="Imagen 24926" descr="http://www.icbf.gov.co/images/pobtrans.gif">
          <a:extLst>
            <a:ext uri="{FF2B5EF4-FFF2-40B4-BE49-F238E27FC236}">
              <a16:creationId xmlns:a16="http://schemas.microsoft.com/office/drawing/2014/main" id="{0D5D5F95-E9D8-42BF-AD36-309863F361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3" name="Imagen 25180" descr="http://www.icbf.gov.co/images/pobtrans.gif">
          <a:extLst>
            <a:ext uri="{FF2B5EF4-FFF2-40B4-BE49-F238E27FC236}">
              <a16:creationId xmlns:a16="http://schemas.microsoft.com/office/drawing/2014/main" id="{818803A3-3468-44F7-B596-59874E981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4" name="Imagen 26352" descr="http://www.icbf.gov.co/images/pobtrans.gif">
          <a:extLst>
            <a:ext uri="{FF2B5EF4-FFF2-40B4-BE49-F238E27FC236}">
              <a16:creationId xmlns:a16="http://schemas.microsoft.com/office/drawing/2014/main" id="{A0A604D9-DB1D-4F9F-AE3E-4811797897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5" name="Imagen 26386" descr="http://www.icbf.gov.co/images/pobtrans.gif">
          <a:extLst>
            <a:ext uri="{FF2B5EF4-FFF2-40B4-BE49-F238E27FC236}">
              <a16:creationId xmlns:a16="http://schemas.microsoft.com/office/drawing/2014/main" id="{B8B4D0E0-C713-4C64-8E17-4F51EBA0E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6" name="Imagen 26401" descr="http://www.icbf.gov.co/images/pobtrans.gif">
          <a:extLst>
            <a:ext uri="{FF2B5EF4-FFF2-40B4-BE49-F238E27FC236}">
              <a16:creationId xmlns:a16="http://schemas.microsoft.com/office/drawing/2014/main" id="{56AAFCAE-DBB5-4E0D-B299-BACBD4ACA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7" name="Imagen 26411" descr="http://www.icbf.gov.co/images/pobtrans.gif">
          <a:extLst>
            <a:ext uri="{FF2B5EF4-FFF2-40B4-BE49-F238E27FC236}">
              <a16:creationId xmlns:a16="http://schemas.microsoft.com/office/drawing/2014/main" id="{503300BD-E9AB-4A2D-A84F-4CB88478A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8" name="Imagen 26420" descr="http://www.icbf.gov.co/images/pobtrans.gif">
          <a:extLst>
            <a:ext uri="{FF2B5EF4-FFF2-40B4-BE49-F238E27FC236}">
              <a16:creationId xmlns:a16="http://schemas.microsoft.com/office/drawing/2014/main" id="{1E615837-433A-4C65-913D-2A7BB847B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9" name="Imagen 26433" descr="http://www.icbf.gov.co/images/pobtrans.gif">
          <a:extLst>
            <a:ext uri="{FF2B5EF4-FFF2-40B4-BE49-F238E27FC236}">
              <a16:creationId xmlns:a16="http://schemas.microsoft.com/office/drawing/2014/main" id="{BBEA7DA0-89C5-4AAE-8D39-7F8788FF07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0" name="Imagen 26468" descr="http://www.icbf.gov.co/images/pobtrans.gif">
          <a:extLst>
            <a:ext uri="{FF2B5EF4-FFF2-40B4-BE49-F238E27FC236}">
              <a16:creationId xmlns:a16="http://schemas.microsoft.com/office/drawing/2014/main" id="{93589658-B15C-46E2-A4C3-B383C9B92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1" name="Imagen 26473" descr="http://www.icbf.gov.co/images/pobtrans.gif">
          <a:extLst>
            <a:ext uri="{FF2B5EF4-FFF2-40B4-BE49-F238E27FC236}">
              <a16:creationId xmlns:a16="http://schemas.microsoft.com/office/drawing/2014/main" id="{1D8B9691-2DA8-4549-B303-3ABF0D756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2" name="Imagen 26476" descr="http://www.icbf.gov.co/images/pobtrans.gif">
          <a:extLst>
            <a:ext uri="{FF2B5EF4-FFF2-40B4-BE49-F238E27FC236}">
              <a16:creationId xmlns:a16="http://schemas.microsoft.com/office/drawing/2014/main" id="{15320E8A-CFD6-408B-AFD8-C862597F6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3" name="Imagen 26583" descr="http://www.icbf.gov.co/images/pobtrans.gif">
          <a:extLst>
            <a:ext uri="{FF2B5EF4-FFF2-40B4-BE49-F238E27FC236}">
              <a16:creationId xmlns:a16="http://schemas.microsoft.com/office/drawing/2014/main" id="{AA385D94-97C3-46A4-A22D-9C49F3F959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4" name="Imagen 26594" descr="http://www.icbf.gov.co/images/pobtrans.gif">
          <a:extLst>
            <a:ext uri="{FF2B5EF4-FFF2-40B4-BE49-F238E27FC236}">
              <a16:creationId xmlns:a16="http://schemas.microsoft.com/office/drawing/2014/main" id="{D9432603-C7D6-4D2F-BD73-C33BCE79A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5" name="Imagen 26605" descr="http://www.icbf.gov.co/images/pobtrans.gif">
          <a:extLst>
            <a:ext uri="{FF2B5EF4-FFF2-40B4-BE49-F238E27FC236}">
              <a16:creationId xmlns:a16="http://schemas.microsoft.com/office/drawing/2014/main" id="{5774ABA6-179E-47D8-9272-DEFF49467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6" name="Imagen 26617" descr="http://www.icbf.gov.co/images/pobtrans.gif">
          <a:extLst>
            <a:ext uri="{FF2B5EF4-FFF2-40B4-BE49-F238E27FC236}">
              <a16:creationId xmlns:a16="http://schemas.microsoft.com/office/drawing/2014/main" id="{552DDE78-793D-4BEE-9374-6A1B5D6BC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7" name="Imagen 26634" descr="http://www.icbf.gov.co/images/pobtrans.gif">
          <a:extLst>
            <a:ext uri="{FF2B5EF4-FFF2-40B4-BE49-F238E27FC236}">
              <a16:creationId xmlns:a16="http://schemas.microsoft.com/office/drawing/2014/main" id="{58FB1B67-F82B-4D30-B87F-4A7671802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8" name="Imagen 26666" descr="http://www.icbf.gov.co/images/pobtrans.gif">
          <a:extLst>
            <a:ext uri="{FF2B5EF4-FFF2-40B4-BE49-F238E27FC236}">
              <a16:creationId xmlns:a16="http://schemas.microsoft.com/office/drawing/2014/main" id="{A0CCD63B-41EF-40D9-9242-134B113543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9" name="Imagen 26687" descr="http://www.icbf.gov.co/images/pobtrans.gif">
          <a:extLst>
            <a:ext uri="{FF2B5EF4-FFF2-40B4-BE49-F238E27FC236}">
              <a16:creationId xmlns:a16="http://schemas.microsoft.com/office/drawing/2014/main" id="{DF9C2943-C2F8-48B7-83CC-21A620A1A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0" name="Imagen 26713" descr="http://www.icbf.gov.co/images/pobtrans.gif">
          <a:extLst>
            <a:ext uri="{FF2B5EF4-FFF2-40B4-BE49-F238E27FC236}">
              <a16:creationId xmlns:a16="http://schemas.microsoft.com/office/drawing/2014/main" id="{1B38405A-31B0-4EFC-B305-78489919C5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1" name="Imagen 26726" descr="http://www.icbf.gov.co/images/pobtrans.gif">
          <a:extLst>
            <a:ext uri="{FF2B5EF4-FFF2-40B4-BE49-F238E27FC236}">
              <a16:creationId xmlns:a16="http://schemas.microsoft.com/office/drawing/2014/main" id="{10E491A6-6F22-4C20-B09A-EF8E83CDC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2" name="Imagen 27432" descr="http://www.icbf.gov.co/images/pobtrans.gif">
          <a:extLst>
            <a:ext uri="{FF2B5EF4-FFF2-40B4-BE49-F238E27FC236}">
              <a16:creationId xmlns:a16="http://schemas.microsoft.com/office/drawing/2014/main" id="{59461542-11AB-4DD8-A04F-904F416967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3" name="Imagen 29931" descr="http://www.icbf.gov.co/images/pobtrans.gif">
          <a:extLst>
            <a:ext uri="{FF2B5EF4-FFF2-40B4-BE49-F238E27FC236}">
              <a16:creationId xmlns:a16="http://schemas.microsoft.com/office/drawing/2014/main" id="{3BFCF19E-99EA-4FED-9909-00BC656C1F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4" name="Imagen 29941" descr="http://www.icbf.gov.co/images/pobtrans.gif">
          <a:extLst>
            <a:ext uri="{FF2B5EF4-FFF2-40B4-BE49-F238E27FC236}">
              <a16:creationId xmlns:a16="http://schemas.microsoft.com/office/drawing/2014/main" id="{10A92BAC-080B-48D3-9596-205F6254F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5" name="Imagen 29990" descr="http://www.icbf.gov.co/images/pobtrans.gif">
          <a:extLst>
            <a:ext uri="{FF2B5EF4-FFF2-40B4-BE49-F238E27FC236}">
              <a16:creationId xmlns:a16="http://schemas.microsoft.com/office/drawing/2014/main" id="{54063DB0-5F68-4FF6-8972-653BA85B9C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6" name="Imagen 30000" descr="http://www.icbf.gov.co/images/pobtrans.gif">
          <a:extLst>
            <a:ext uri="{FF2B5EF4-FFF2-40B4-BE49-F238E27FC236}">
              <a16:creationId xmlns:a16="http://schemas.microsoft.com/office/drawing/2014/main" id="{D6C216CD-A58B-457D-8A2B-3708A3938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7" name="Imagen 30062" descr="http://www.icbf.gov.co/images/pobtrans.gif">
          <a:extLst>
            <a:ext uri="{FF2B5EF4-FFF2-40B4-BE49-F238E27FC236}">
              <a16:creationId xmlns:a16="http://schemas.microsoft.com/office/drawing/2014/main" id="{7B6CFA15-3FA1-448A-89E6-A8F4938E7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8" name="Imagen 30457" descr="http://www.icbf.gov.co/images/pobtrans.gif">
          <a:extLst>
            <a:ext uri="{FF2B5EF4-FFF2-40B4-BE49-F238E27FC236}">
              <a16:creationId xmlns:a16="http://schemas.microsoft.com/office/drawing/2014/main" id="{7DE214D1-5C66-40AB-8BC4-17E3D4EEB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9" name="Imagen 30467" descr="http://www.icbf.gov.co/images/pobtrans.gif">
          <a:extLst>
            <a:ext uri="{FF2B5EF4-FFF2-40B4-BE49-F238E27FC236}">
              <a16:creationId xmlns:a16="http://schemas.microsoft.com/office/drawing/2014/main" id="{3ACBBF7D-0056-4783-A00B-7114855937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0" name="Imagen 30991" descr="http://www.icbf.gov.co/images/pobtrans.gif">
          <a:extLst>
            <a:ext uri="{FF2B5EF4-FFF2-40B4-BE49-F238E27FC236}">
              <a16:creationId xmlns:a16="http://schemas.microsoft.com/office/drawing/2014/main" id="{0E763C2D-9CB7-45B5-B1FC-F22D1C18FA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1" name="Imagen 31612" descr="http://www.icbf.gov.co/images/pobtrans.gif">
          <a:extLst>
            <a:ext uri="{FF2B5EF4-FFF2-40B4-BE49-F238E27FC236}">
              <a16:creationId xmlns:a16="http://schemas.microsoft.com/office/drawing/2014/main" id="{54AFA012-5B81-4CCE-8ED9-0E205B95D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2" name="Imagen 31624" descr="http://www.icbf.gov.co/images/pobtrans.gif">
          <a:extLst>
            <a:ext uri="{FF2B5EF4-FFF2-40B4-BE49-F238E27FC236}">
              <a16:creationId xmlns:a16="http://schemas.microsoft.com/office/drawing/2014/main" id="{50F31A6C-18BA-4ACD-84A6-42D007C844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3" name="Imagen 32047" descr="http://www.icbf.gov.co/images/pobtrans.gif">
          <a:extLst>
            <a:ext uri="{FF2B5EF4-FFF2-40B4-BE49-F238E27FC236}">
              <a16:creationId xmlns:a16="http://schemas.microsoft.com/office/drawing/2014/main" id="{650E9023-646D-49F9-9E3A-C5320C74B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4" name="Imagen 32272" descr="http://www.icbf.gov.co/images/pobtrans.gif">
          <a:extLst>
            <a:ext uri="{FF2B5EF4-FFF2-40B4-BE49-F238E27FC236}">
              <a16:creationId xmlns:a16="http://schemas.microsoft.com/office/drawing/2014/main" id="{943BF4BE-9AE5-442F-95D4-5D2AEA5EB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5" name="Imagen 32612" descr="http://www.icbf.gov.co/images/pobtrans.gif">
          <a:extLst>
            <a:ext uri="{FF2B5EF4-FFF2-40B4-BE49-F238E27FC236}">
              <a16:creationId xmlns:a16="http://schemas.microsoft.com/office/drawing/2014/main" id="{6601839E-EA50-48EC-B189-444ACFE71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6" name="Imagen 32881" descr="http://www.icbf.gov.co/images/pobtrans.gif">
          <a:extLst>
            <a:ext uri="{FF2B5EF4-FFF2-40B4-BE49-F238E27FC236}">
              <a16:creationId xmlns:a16="http://schemas.microsoft.com/office/drawing/2014/main" id="{2179D204-20AE-4448-8C8C-4F098110A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7" name="Imagen 34363" descr="http://www.icbf.gov.co/images/pobtrans.gif">
          <a:extLst>
            <a:ext uri="{FF2B5EF4-FFF2-40B4-BE49-F238E27FC236}">
              <a16:creationId xmlns:a16="http://schemas.microsoft.com/office/drawing/2014/main" id="{D346A49C-17B1-47E3-8A94-9E2C3D7D1F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8" name="Imagen 34367" descr="http://www.icbf.gov.co/images/pobtrans.gif">
          <a:extLst>
            <a:ext uri="{FF2B5EF4-FFF2-40B4-BE49-F238E27FC236}">
              <a16:creationId xmlns:a16="http://schemas.microsoft.com/office/drawing/2014/main" id="{7072DC6F-F91C-446D-84A1-AA70A94206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9" name="Imagen 34608" descr="http://www.icbf.gov.co/images/pobtrans.gif">
          <a:extLst>
            <a:ext uri="{FF2B5EF4-FFF2-40B4-BE49-F238E27FC236}">
              <a16:creationId xmlns:a16="http://schemas.microsoft.com/office/drawing/2014/main" id="{41D1448D-53A4-4B68-952A-7E6618ED5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0" name="Imagen 35048" descr="http://www.icbf.gov.co/images/pobtrans.gif">
          <a:extLst>
            <a:ext uri="{FF2B5EF4-FFF2-40B4-BE49-F238E27FC236}">
              <a16:creationId xmlns:a16="http://schemas.microsoft.com/office/drawing/2014/main" id="{008E5154-A222-4B67-A5BA-815785C95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1" name="Imagen 35978" descr="http://www.icbf.gov.co/images/pobtrans.gif">
          <a:extLst>
            <a:ext uri="{FF2B5EF4-FFF2-40B4-BE49-F238E27FC236}">
              <a16:creationId xmlns:a16="http://schemas.microsoft.com/office/drawing/2014/main" id="{52A002E5-DA70-409F-839E-2540CD424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2" name="Imagen 36001" descr="http://www.icbf.gov.co/images/pobtrans.gif">
          <a:extLst>
            <a:ext uri="{FF2B5EF4-FFF2-40B4-BE49-F238E27FC236}">
              <a16:creationId xmlns:a16="http://schemas.microsoft.com/office/drawing/2014/main" id="{7872388B-3F0C-4B57-886E-26EC0A2C95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3" name="Imagen 36006" descr="http://www.icbf.gov.co/images/pobtrans.gif">
          <a:extLst>
            <a:ext uri="{FF2B5EF4-FFF2-40B4-BE49-F238E27FC236}">
              <a16:creationId xmlns:a16="http://schemas.microsoft.com/office/drawing/2014/main" id="{2DC67EA6-6754-47D8-8FAA-412CE57657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4" name="Imagen 36010" descr="http://www.icbf.gov.co/images/pobtrans.gif">
          <a:extLst>
            <a:ext uri="{FF2B5EF4-FFF2-40B4-BE49-F238E27FC236}">
              <a16:creationId xmlns:a16="http://schemas.microsoft.com/office/drawing/2014/main" id="{4D6B3CF7-C6BE-433E-84AC-DF95A65A7B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5" name="Imagen 36018" descr="http://www.icbf.gov.co/images/pobtrans.gif">
          <a:extLst>
            <a:ext uri="{FF2B5EF4-FFF2-40B4-BE49-F238E27FC236}">
              <a16:creationId xmlns:a16="http://schemas.microsoft.com/office/drawing/2014/main" id="{8F971BCE-9E57-4AB5-B180-52EB220FB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6" name="Imagen 36027" descr="http://www.icbf.gov.co/images/pobtrans.gif">
          <a:extLst>
            <a:ext uri="{FF2B5EF4-FFF2-40B4-BE49-F238E27FC236}">
              <a16:creationId xmlns:a16="http://schemas.microsoft.com/office/drawing/2014/main" id="{53234E13-4F54-455C-AE14-A3CF8CD1F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14623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69</xdr:row>
      <xdr:rowOff>0</xdr:rowOff>
    </xdr:from>
    <xdr:ext cx="9525" cy="114300"/>
    <xdr:pic>
      <xdr:nvPicPr>
        <xdr:cNvPr id="147" name="Imagen 146" descr="http://www.icbf.gov.co/images/pobtrans.gif">
          <a:extLst>
            <a:ext uri="{FF2B5EF4-FFF2-40B4-BE49-F238E27FC236}">
              <a16:creationId xmlns:a16="http://schemas.microsoft.com/office/drawing/2014/main" id="{40311E6C-17ED-4E19-A7FA-C20996E7FC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8" name="Imagen 147" descr="http://www.icbf.gov.co/images/pobtrans.gif">
          <a:extLst>
            <a:ext uri="{FF2B5EF4-FFF2-40B4-BE49-F238E27FC236}">
              <a16:creationId xmlns:a16="http://schemas.microsoft.com/office/drawing/2014/main" id="{8D0DD023-EE18-4203-8503-DD86CC205D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9" name="Imagen 148" descr="http://www.icbf.gov.co/images/pobtrans.gif">
          <a:extLst>
            <a:ext uri="{FF2B5EF4-FFF2-40B4-BE49-F238E27FC236}">
              <a16:creationId xmlns:a16="http://schemas.microsoft.com/office/drawing/2014/main" id="{DD980797-AD67-47D8-9242-D8F348F4E7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0" name="Imagen 149" descr="http://www.icbf.gov.co/images/pobtrans.gif">
          <a:extLst>
            <a:ext uri="{FF2B5EF4-FFF2-40B4-BE49-F238E27FC236}">
              <a16:creationId xmlns:a16="http://schemas.microsoft.com/office/drawing/2014/main" id="{3BEE0AB3-9C38-4DB1-AF35-38DA8F82E1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1" name="Imagen 150" descr="http://www.icbf.gov.co/images/pobtrans.gif">
          <a:extLst>
            <a:ext uri="{FF2B5EF4-FFF2-40B4-BE49-F238E27FC236}">
              <a16:creationId xmlns:a16="http://schemas.microsoft.com/office/drawing/2014/main" id="{C8E41294-BEE5-409D-AF44-2D53A23D23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2" name="Imagen 151" descr="http://www.icbf.gov.co/images/pobtrans.gif">
          <a:extLst>
            <a:ext uri="{FF2B5EF4-FFF2-40B4-BE49-F238E27FC236}">
              <a16:creationId xmlns:a16="http://schemas.microsoft.com/office/drawing/2014/main" id="{45476194-D06E-4FC2-9229-A48B301C0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3" name="Imagen 152" descr="http://www.icbf.gov.co/images/pobtrans.gif">
          <a:extLst>
            <a:ext uri="{FF2B5EF4-FFF2-40B4-BE49-F238E27FC236}">
              <a16:creationId xmlns:a16="http://schemas.microsoft.com/office/drawing/2014/main" id="{7A6A53E0-255E-4BB3-8CC4-CECD9B197F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4" name="Imagen 153" descr="http://www.icbf.gov.co/images/pobtrans.gif">
          <a:extLst>
            <a:ext uri="{FF2B5EF4-FFF2-40B4-BE49-F238E27FC236}">
              <a16:creationId xmlns:a16="http://schemas.microsoft.com/office/drawing/2014/main" id="{AA1E4437-B24E-4046-9C9F-2E2AC8450E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5" name="Imagen 154" descr="http://www.icbf.gov.co/images/pobtrans.gif">
          <a:extLst>
            <a:ext uri="{FF2B5EF4-FFF2-40B4-BE49-F238E27FC236}">
              <a16:creationId xmlns:a16="http://schemas.microsoft.com/office/drawing/2014/main" id="{94AA29F0-C99C-4C36-B590-74DBB386B5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6" name="Imagen 155" descr="http://www.icbf.gov.co/images/pobtrans.gif">
          <a:extLst>
            <a:ext uri="{FF2B5EF4-FFF2-40B4-BE49-F238E27FC236}">
              <a16:creationId xmlns:a16="http://schemas.microsoft.com/office/drawing/2014/main" id="{3145DF3F-F32D-4B5F-828F-82C3338EC6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7" name="Imagen 156" descr="http://www.icbf.gov.co/images/pobtrans.gif">
          <a:extLst>
            <a:ext uri="{FF2B5EF4-FFF2-40B4-BE49-F238E27FC236}">
              <a16:creationId xmlns:a16="http://schemas.microsoft.com/office/drawing/2014/main" id="{78A39D1C-F676-4D93-A407-EF909DD60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8" name="Imagen 157" descr="http://www.icbf.gov.co/images/pobtrans.gif">
          <a:extLst>
            <a:ext uri="{FF2B5EF4-FFF2-40B4-BE49-F238E27FC236}">
              <a16:creationId xmlns:a16="http://schemas.microsoft.com/office/drawing/2014/main" id="{39F8D1D4-9406-45A4-9284-CD010FE392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9" name="Imagen 158" descr="http://www.icbf.gov.co/images/pobtrans.gif">
          <a:extLst>
            <a:ext uri="{FF2B5EF4-FFF2-40B4-BE49-F238E27FC236}">
              <a16:creationId xmlns:a16="http://schemas.microsoft.com/office/drawing/2014/main" id="{A67EFDBE-58C8-4628-9608-DE17507BAC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0" name="Imagen 159" descr="http://www.icbf.gov.co/images/pobtrans.gif">
          <a:extLst>
            <a:ext uri="{FF2B5EF4-FFF2-40B4-BE49-F238E27FC236}">
              <a16:creationId xmlns:a16="http://schemas.microsoft.com/office/drawing/2014/main" id="{75608C07-EF3B-4177-88AE-F1F4272FA7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1" name="Imagen 160" descr="http://www.icbf.gov.co/images/pobtrans.gif">
          <a:extLst>
            <a:ext uri="{FF2B5EF4-FFF2-40B4-BE49-F238E27FC236}">
              <a16:creationId xmlns:a16="http://schemas.microsoft.com/office/drawing/2014/main" id="{AB95E98F-F9F9-468E-9668-F394F6953E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2" name="Imagen 161" descr="http://www.icbf.gov.co/images/pobtrans.gif">
          <a:extLst>
            <a:ext uri="{FF2B5EF4-FFF2-40B4-BE49-F238E27FC236}">
              <a16:creationId xmlns:a16="http://schemas.microsoft.com/office/drawing/2014/main" id="{5DB6F216-B931-4A6E-9EA0-9D1A54749B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3" name="Imagen 162" descr="http://www.icbf.gov.co/images/pobtrans.gif">
          <a:extLst>
            <a:ext uri="{FF2B5EF4-FFF2-40B4-BE49-F238E27FC236}">
              <a16:creationId xmlns:a16="http://schemas.microsoft.com/office/drawing/2014/main" id="{BF647FAB-5150-4A2A-9D08-7DB0643F7E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4" name="Imagen 163" descr="http://www.icbf.gov.co/images/pobtrans.gif">
          <a:extLst>
            <a:ext uri="{FF2B5EF4-FFF2-40B4-BE49-F238E27FC236}">
              <a16:creationId xmlns:a16="http://schemas.microsoft.com/office/drawing/2014/main" id="{5B657F1D-648F-4701-911A-B0B6834DF3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5" name="Imagen 164" descr="http://www.icbf.gov.co/images/pobtrans.gif">
          <a:extLst>
            <a:ext uri="{FF2B5EF4-FFF2-40B4-BE49-F238E27FC236}">
              <a16:creationId xmlns:a16="http://schemas.microsoft.com/office/drawing/2014/main" id="{071F53AB-6A37-44D6-AA9C-78465D8ED2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6" name="Imagen 165" descr="http://www.icbf.gov.co/images/pobtrans.gif">
          <a:extLst>
            <a:ext uri="{FF2B5EF4-FFF2-40B4-BE49-F238E27FC236}">
              <a16:creationId xmlns:a16="http://schemas.microsoft.com/office/drawing/2014/main" id="{9425D3AF-5768-407A-82B1-8B99F3656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7" name="Imagen 166" descr="http://www.icbf.gov.co/images/pobtrans.gif">
          <a:extLst>
            <a:ext uri="{FF2B5EF4-FFF2-40B4-BE49-F238E27FC236}">
              <a16:creationId xmlns:a16="http://schemas.microsoft.com/office/drawing/2014/main" id="{5E74B5BB-64C5-4899-A703-DBAE7C58F1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8" name="Imagen 167" descr="http://www.icbf.gov.co/images/pobtrans.gif">
          <a:extLst>
            <a:ext uri="{FF2B5EF4-FFF2-40B4-BE49-F238E27FC236}">
              <a16:creationId xmlns:a16="http://schemas.microsoft.com/office/drawing/2014/main" id="{8FB72250-F8CF-4BF7-8CB5-F050199A21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9" name="Imagen 168" descr="http://www.icbf.gov.co/images/pobtrans.gif">
          <a:extLst>
            <a:ext uri="{FF2B5EF4-FFF2-40B4-BE49-F238E27FC236}">
              <a16:creationId xmlns:a16="http://schemas.microsoft.com/office/drawing/2014/main" id="{FFB12D5F-4069-484E-939D-FF936B5997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0" name="Imagen 169" descr="http://www.icbf.gov.co/images/pobtrans.gif">
          <a:extLst>
            <a:ext uri="{FF2B5EF4-FFF2-40B4-BE49-F238E27FC236}">
              <a16:creationId xmlns:a16="http://schemas.microsoft.com/office/drawing/2014/main" id="{DC6877D0-E952-47B8-9CFC-526492A16F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1" name="Imagen 170" descr="http://www.icbf.gov.co/images/pobtrans.gif">
          <a:extLst>
            <a:ext uri="{FF2B5EF4-FFF2-40B4-BE49-F238E27FC236}">
              <a16:creationId xmlns:a16="http://schemas.microsoft.com/office/drawing/2014/main" id="{A3FC84BB-F603-4DE0-8C4B-C68029E29F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2" name="Imagen 171" descr="http://www.icbf.gov.co/images/pobtrans.gif">
          <a:extLst>
            <a:ext uri="{FF2B5EF4-FFF2-40B4-BE49-F238E27FC236}">
              <a16:creationId xmlns:a16="http://schemas.microsoft.com/office/drawing/2014/main" id="{1ED80DEA-DD83-468E-9683-040A08D33B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3" name="Imagen 172" descr="http://www.icbf.gov.co/images/pobtrans.gif">
          <a:extLst>
            <a:ext uri="{FF2B5EF4-FFF2-40B4-BE49-F238E27FC236}">
              <a16:creationId xmlns:a16="http://schemas.microsoft.com/office/drawing/2014/main" id="{225B49DF-48EC-4280-A175-594ED3F719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4" name="Imagen 173" descr="http://www.icbf.gov.co/images/pobtrans.gif">
          <a:extLst>
            <a:ext uri="{FF2B5EF4-FFF2-40B4-BE49-F238E27FC236}">
              <a16:creationId xmlns:a16="http://schemas.microsoft.com/office/drawing/2014/main" id="{A47EC1BE-663C-4911-A694-073BA031A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5" name="Imagen 174" descr="http://www.icbf.gov.co/images/pobtrans.gif">
          <a:extLst>
            <a:ext uri="{FF2B5EF4-FFF2-40B4-BE49-F238E27FC236}">
              <a16:creationId xmlns:a16="http://schemas.microsoft.com/office/drawing/2014/main" id="{58C039EA-AF1D-4F8E-A959-3CD49DD05D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6" name="Imagen 175" descr="http://www.icbf.gov.co/images/pobtrans.gif">
          <a:extLst>
            <a:ext uri="{FF2B5EF4-FFF2-40B4-BE49-F238E27FC236}">
              <a16:creationId xmlns:a16="http://schemas.microsoft.com/office/drawing/2014/main" id="{0AFD568E-D9FB-420A-845E-D5EA9CAC0B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7" name="Imagen 176" descr="http://www.icbf.gov.co/images/pobtrans.gif">
          <a:extLst>
            <a:ext uri="{FF2B5EF4-FFF2-40B4-BE49-F238E27FC236}">
              <a16:creationId xmlns:a16="http://schemas.microsoft.com/office/drawing/2014/main" id="{50867214-EC6C-4459-8FEF-BA761158FD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8" name="Imagen 177" descr="http://www.icbf.gov.co/images/pobtrans.gif">
          <a:extLst>
            <a:ext uri="{FF2B5EF4-FFF2-40B4-BE49-F238E27FC236}">
              <a16:creationId xmlns:a16="http://schemas.microsoft.com/office/drawing/2014/main" id="{A770D374-73AA-4EA2-95B5-0E739C4E99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9" name="Imagen 178" descr="http://www.icbf.gov.co/images/pobtrans.gif">
          <a:extLst>
            <a:ext uri="{FF2B5EF4-FFF2-40B4-BE49-F238E27FC236}">
              <a16:creationId xmlns:a16="http://schemas.microsoft.com/office/drawing/2014/main" id="{7E547825-42E6-41C4-9C73-E0C3D50E11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0" name="Imagen 179" descr="http://www.icbf.gov.co/images/pobtrans.gif">
          <a:extLst>
            <a:ext uri="{FF2B5EF4-FFF2-40B4-BE49-F238E27FC236}">
              <a16:creationId xmlns:a16="http://schemas.microsoft.com/office/drawing/2014/main" id="{5C4F6FAF-1278-41FF-8984-3F747CFC8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1" name="Imagen 180" descr="http://www.icbf.gov.co/images/pobtrans.gif">
          <a:extLst>
            <a:ext uri="{FF2B5EF4-FFF2-40B4-BE49-F238E27FC236}">
              <a16:creationId xmlns:a16="http://schemas.microsoft.com/office/drawing/2014/main" id="{9E2BBA4A-ED75-4DE5-BD5E-0C78160D9B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2" name="Imagen 181" descr="http://www.icbf.gov.co/images/pobtrans.gif">
          <a:extLst>
            <a:ext uri="{FF2B5EF4-FFF2-40B4-BE49-F238E27FC236}">
              <a16:creationId xmlns:a16="http://schemas.microsoft.com/office/drawing/2014/main" id="{F7A707C7-F193-4984-AC71-F82649A735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3" name="Imagen 182" descr="http://www.icbf.gov.co/images/pobtrans.gif">
          <a:extLst>
            <a:ext uri="{FF2B5EF4-FFF2-40B4-BE49-F238E27FC236}">
              <a16:creationId xmlns:a16="http://schemas.microsoft.com/office/drawing/2014/main" id="{4A071C13-55CC-4CFE-9E15-E9570F4543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4" name="Imagen 183" descr="http://www.icbf.gov.co/images/pobtrans.gif">
          <a:extLst>
            <a:ext uri="{FF2B5EF4-FFF2-40B4-BE49-F238E27FC236}">
              <a16:creationId xmlns:a16="http://schemas.microsoft.com/office/drawing/2014/main" id="{9B3A6A9C-D33D-4F94-9EC8-060D8040AF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5" name="Imagen 184" descr="http://www.icbf.gov.co/images/pobtrans.gif">
          <a:extLst>
            <a:ext uri="{FF2B5EF4-FFF2-40B4-BE49-F238E27FC236}">
              <a16:creationId xmlns:a16="http://schemas.microsoft.com/office/drawing/2014/main" id="{9E01B2E3-511E-4EE2-BE39-60208B3E9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6" name="Imagen 185" descr="http://www.icbf.gov.co/images/pobtrans.gif">
          <a:extLst>
            <a:ext uri="{FF2B5EF4-FFF2-40B4-BE49-F238E27FC236}">
              <a16:creationId xmlns:a16="http://schemas.microsoft.com/office/drawing/2014/main" id="{71407C34-83FD-419C-ABC6-FC2491A82A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7" name="Imagen 186" descr="http://www.icbf.gov.co/images/pobtrans.gif">
          <a:extLst>
            <a:ext uri="{FF2B5EF4-FFF2-40B4-BE49-F238E27FC236}">
              <a16:creationId xmlns:a16="http://schemas.microsoft.com/office/drawing/2014/main" id="{EF18B231-DC7F-41CE-A25A-7AAC466490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8" name="Imagen 187" descr="http://www.icbf.gov.co/images/pobtrans.gif">
          <a:extLst>
            <a:ext uri="{FF2B5EF4-FFF2-40B4-BE49-F238E27FC236}">
              <a16:creationId xmlns:a16="http://schemas.microsoft.com/office/drawing/2014/main" id="{63684804-C6F8-4946-96CC-482E0BA10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9" name="Imagen 188" descr="http://www.icbf.gov.co/images/pobtrans.gif">
          <a:extLst>
            <a:ext uri="{FF2B5EF4-FFF2-40B4-BE49-F238E27FC236}">
              <a16:creationId xmlns:a16="http://schemas.microsoft.com/office/drawing/2014/main" id="{38D471D6-288F-49A0-9609-A380FFC5A9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0" name="Imagen 189" descr="http://www.icbf.gov.co/images/pobtrans.gif">
          <a:extLst>
            <a:ext uri="{FF2B5EF4-FFF2-40B4-BE49-F238E27FC236}">
              <a16:creationId xmlns:a16="http://schemas.microsoft.com/office/drawing/2014/main" id="{C44DC7E2-9E6C-4835-8E88-5D4CCA1541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1" name="Imagen 190" descr="http://www.icbf.gov.co/images/pobtrans.gif">
          <a:extLst>
            <a:ext uri="{FF2B5EF4-FFF2-40B4-BE49-F238E27FC236}">
              <a16:creationId xmlns:a16="http://schemas.microsoft.com/office/drawing/2014/main" id="{2D65D056-4E5C-47D4-89BF-D80B75515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2" name="Imagen 191" descr="http://www.icbf.gov.co/images/pobtrans.gif">
          <a:extLst>
            <a:ext uri="{FF2B5EF4-FFF2-40B4-BE49-F238E27FC236}">
              <a16:creationId xmlns:a16="http://schemas.microsoft.com/office/drawing/2014/main" id="{7C748021-6821-49F2-8BAC-5118B9E7EB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3" name="Imagen 192" descr="http://www.icbf.gov.co/images/pobtrans.gif">
          <a:extLst>
            <a:ext uri="{FF2B5EF4-FFF2-40B4-BE49-F238E27FC236}">
              <a16:creationId xmlns:a16="http://schemas.microsoft.com/office/drawing/2014/main" id="{05F5033D-0F1A-41E8-8CA9-A84C38B975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4" name="Imagen 193" descr="http://www.icbf.gov.co/images/pobtrans.gif">
          <a:extLst>
            <a:ext uri="{FF2B5EF4-FFF2-40B4-BE49-F238E27FC236}">
              <a16:creationId xmlns:a16="http://schemas.microsoft.com/office/drawing/2014/main" id="{CF0B3D1C-ADE6-4BFE-86F0-7106895DC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5" name="Imagen 194" descr="http://www.icbf.gov.co/images/pobtrans.gif">
          <a:extLst>
            <a:ext uri="{FF2B5EF4-FFF2-40B4-BE49-F238E27FC236}">
              <a16:creationId xmlns:a16="http://schemas.microsoft.com/office/drawing/2014/main" id="{DB1A6B89-DB36-474C-ADE9-298671A1E1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6" name="Imagen 195" descr="http://www.icbf.gov.co/images/pobtrans.gif">
          <a:extLst>
            <a:ext uri="{FF2B5EF4-FFF2-40B4-BE49-F238E27FC236}">
              <a16:creationId xmlns:a16="http://schemas.microsoft.com/office/drawing/2014/main" id="{9751F9F7-E0F0-4DC2-9E09-569ED9A440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7" name="Imagen 196" descr="http://www.icbf.gov.co/images/pobtrans.gif">
          <a:extLst>
            <a:ext uri="{FF2B5EF4-FFF2-40B4-BE49-F238E27FC236}">
              <a16:creationId xmlns:a16="http://schemas.microsoft.com/office/drawing/2014/main" id="{9718538E-889C-4272-92A8-21A92259EE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8" name="Imagen 197" descr="http://www.icbf.gov.co/images/pobtrans.gif">
          <a:extLst>
            <a:ext uri="{FF2B5EF4-FFF2-40B4-BE49-F238E27FC236}">
              <a16:creationId xmlns:a16="http://schemas.microsoft.com/office/drawing/2014/main" id="{2CE2CBAE-D062-40DC-8626-EEDB696223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9" name="Imagen 198" descr="http://www.icbf.gov.co/images/pobtrans.gif">
          <a:extLst>
            <a:ext uri="{FF2B5EF4-FFF2-40B4-BE49-F238E27FC236}">
              <a16:creationId xmlns:a16="http://schemas.microsoft.com/office/drawing/2014/main" id="{10E7927F-1FFA-4289-AB74-EC9702E98C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0" name="Imagen 199" descr="http://www.icbf.gov.co/images/pobtrans.gif">
          <a:extLst>
            <a:ext uri="{FF2B5EF4-FFF2-40B4-BE49-F238E27FC236}">
              <a16:creationId xmlns:a16="http://schemas.microsoft.com/office/drawing/2014/main" id="{E38B722D-6AD1-4069-B29B-370B48C2EC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1" name="Imagen 200" descr="http://www.icbf.gov.co/images/pobtrans.gif">
          <a:extLst>
            <a:ext uri="{FF2B5EF4-FFF2-40B4-BE49-F238E27FC236}">
              <a16:creationId xmlns:a16="http://schemas.microsoft.com/office/drawing/2014/main" id="{E8DD89CA-0BA0-4D2F-9F0A-BA6C38BEEB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2" name="Imagen 201" descr="http://www.icbf.gov.co/images/pobtrans.gif">
          <a:extLst>
            <a:ext uri="{FF2B5EF4-FFF2-40B4-BE49-F238E27FC236}">
              <a16:creationId xmlns:a16="http://schemas.microsoft.com/office/drawing/2014/main" id="{CFCFBC6E-36BC-43A3-8D58-89C544A32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3" name="Imagen 202" descr="http://www.icbf.gov.co/images/pobtrans.gif">
          <a:extLst>
            <a:ext uri="{FF2B5EF4-FFF2-40B4-BE49-F238E27FC236}">
              <a16:creationId xmlns:a16="http://schemas.microsoft.com/office/drawing/2014/main" id="{B55C3E8A-233B-490D-872A-5C520761E1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4" name="Imagen 203" descr="http://www.icbf.gov.co/images/pobtrans.gif">
          <a:extLst>
            <a:ext uri="{FF2B5EF4-FFF2-40B4-BE49-F238E27FC236}">
              <a16:creationId xmlns:a16="http://schemas.microsoft.com/office/drawing/2014/main" id="{0805C200-14FE-4409-B13E-14C799A7A5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5" name="Imagen 204" descr="http://www.icbf.gov.co/images/pobtrans.gif">
          <a:extLst>
            <a:ext uri="{FF2B5EF4-FFF2-40B4-BE49-F238E27FC236}">
              <a16:creationId xmlns:a16="http://schemas.microsoft.com/office/drawing/2014/main" id="{5AA765CF-D920-4C81-B4ED-A0FBF23FE0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6" name="Imagen 205" descr="http://www.icbf.gov.co/images/pobtrans.gif">
          <a:extLst>
            <a:ext uri="{FF2B5EF4-FFF2-40B4-BE49-F238E27FC236}">
              <a16:creationId xmlns:a16="http://schemas.microsoft.com/office/drawing/2014/main" id="{FF6C2C72-255E-416C-8B82-298AA3A526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7" name="Imagen 206" descr="http://www.icbf.gov.co/images/pobtrans.gif">
          <a:extLst>
            <a:ext uri="{FF2B5EF4-FFF2-40B4-BE49-F238E27FC236}">
              <a16:creationId xmlns:a16="http://schemas.microsoft.com/office/drawing/2014/main" id="{744FBE54-76DD-46DD-9998-3F2A9C954B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8" name="Imagen 207" descr="http://www.icbf.gov.co/images/pobtrans.gif">
          <a:extLst>
            <a:ext uri="{FF2B5EF4-FFF2-40B4-BE49-F238E27FC236}">
              <a16:creationId xmlns:a16="http://schemas.microsoft.com/office/drawing/2014/main" id="{1BFE2A41-EEBC-4E27-A29A-B79A07E00E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9" name="Imagen 208" descr="http://www.icbf.gov.co/images/pobtrans.gif">
          <a:extLst>
            <a:ext uri="{FF2B5EF4-FFF2-40B4-BE49-F238E27FC236}">
              <a16:creationId xmlns:a16="http://schemas.microsoft.com/office/drawing/2014/main" id="{8083B0C1-C944-4257-8D2F-8B64EC50F1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0" name="Imagen 209" descr="http://www.icbf.gov.co/images/pobtrans.gif">
          <a:extLst>
            <a:ext uri="{FF2B5EF4-FFF2-40B4-BE49-F238E27FC236}">
              <a16:creationId xmlns:a16="http://schemas.microsoft.com/office/drawing/2014/main" id="{634120FC-E51C-4AFC-B3F6-B9B04C71A6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1" name="Imagen 210" descr="http://www.icbf.gov.co/images/pobtrans.gif">
          <a:extLst>
            <a:ext uri="{FF2B5EF4-FFF2-40B4-BE49-F238E27FC236}">
              <a16:creationId xmlns:a16="http://schemas.microsoft.com/office/drawing/2014/main" id="{08B37721-325F-45A6-A790-E832AD8AAF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2" name="Imagen 211" descr="http://www.icbf.gov.co/images/pobtrans.gif">
          <a:extLst>
            <a:ext uri="{FF2B5EF4-FFF2-40B4-BE49-F238E27FC236}">
              <a16:creationId xmlns:a16="http://schemas.microsoft.com/office/drawing/2014/main" id="{C3AD8207-4B48-441E-83FE-BBC99AD05F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3" name="Imagen 212" descr="http://www.icbf.gov.co/images/pobtrans.gif">
          <a:extLst>
            <a:ext uri="{FF2B5EF4-FFF2-40B4-BE49-F238E27FC236}">
              <a16:creationId xmlns:a16="http://schemas.microsoft.com/office/drawing/2014/main" id="{0DA3519E-5C57-4D28-A5CB-EC252DA899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4" name="Imagen 213" descr="http://www.icbf.gov.co/images/pobtrans.gif">
          <a:extLst>
            <a:ext uri="{FF2B5EF4-FFF2-40B4-BE49-F238E27FC236}">
              <a16:creationId xmlns:a16="http://schemas.microsoft.com/office/drawing/2014/main" id="{D31070D4-44F1-48B9-9347-579A4A284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5" name="Imagen 214" descr="http://www.icbf.gov.co/images/pobtrans.gif">
          <a:extLst>
            <a:ext uri="{FF2B5EF4-FFF2-40B4-BE49-F238E27FC236}">
              <a16:creationId xmlns:a16="http://schemas.microsoft.com/office/drawing/2014/main" id="{9FFDBF93-B715-4E1E-95C5-DF5652E9AD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6" name="Imagen 215" descr="http://www.icbf.gov.co/images/pobtrans.gif">
          <a:extLst>
            <a:ext uri="{FF2B5EF4-FFF2-40B4-BE49-F238E27FC236}">
              <a16:creationId xmlns:a16="http://schemas.microsoft.com/office/drawing/2014/main" id="{6BE4591B-9255-45FA-B0BF-DA2C62A7A6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7" name="Imagen 216" descr="http://www.icbf.gov.co/images/pobtrans.gif">
          <a:extLst>
            <a:ext uri="{FF2B5EF4-FFF2-40B4-BE49-F238E27FC236}">
              <a16:creationId xmlns:a16="http://schemas.microsoft.com/office/drawing/2014/main" id="{C83F8136-C95B-4411-9AC3-E485E0F36B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8" name="Imagen 217" descr="http://www.icbf.gov.co/images/pobtrans.gif">
          <a:extLst>
            <a:ext uri="{FF2B5EF4-FFF2-40B4-BE49-F238E27FC236}">
              <a16:creationId xmlns:a16="http://schemas.microsoft.com/office/drawing/2014/main" id="{6E7F70F3-24E3-4377-8D47-DF4243400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9" name="Imagen 218" descr="http://www.icbf.gov.co/images/pobtrans.gif">
          <a:extLst>
            <a:ext uri="{FF2B5EF4-FFF2-40B4-BE49-F238E27FC236}">
              <a16:creationId xmlns:a16="http://schemas.microsoft.com/office/drawing/2014/main" id="{C5EE4DE5-04BC-4989-A996-AEE35F12AE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0" name="Imagen 219" descr="http://www.icbf.gov.co/images/pobtrans.gif">
          <a:extLst>
            <a:ext uri="{FF2B5EF4-FFF2-40B4-BE49-F238E27FC236}">
              <a16:creationId xmlns:a16="http://schemas.microsoft.com/office/drawing/2014/main" id="{15E288A7-119F-4D1B-9B6B-FE7262308B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1" name="Imagen 220" descr="http://www.icbf.gov.co/images/pobtrans.gif">
          <a:extLst>
            <a:ext uri="{FF2B5EF4-FFF2-40B4-BE49-F238E27FC236}">
              <a16:creationId xmlns:a16="http://schemas.microsoft.com/office/drawing/2014/main" id="{C99D43F5-4C21-4B54-AAE2-5E839ECAF4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2" name="Imagen 221" descr="http://www.icbf.gov.co/images/pobtrans.gif">
          <a:extLst>
            <a:ext uri="{FF2B5EF4-FFF2-40B4-BE49-F238E27FC236}">
              <a16:creationId xmlns:a16="http://schemas.microsoft.com/office/drawing/2014/main" id="{047FD785-2235-4F0E-A1C6-A0C6AD2FFC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3" name="Imagen 222" descr="http://www.icbf.gov.co/images/pobtrans.gif">
          <a:extLst>
            <a:ext uri="{FF2B5EF4-FFF2-40B4-BE49-F238E27FC236}">
              <a16:creationId xmlns:a16="http://schemas.microsoft.com/office/drawing/2014/main" id="{92A1DF87-EFA5-4EFE-AEE3-DAA14428F5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4" name="Imagen 223" descr="http://www.icbf.gov.co/images/pobtrans.gif">
          <a:extLst>
            <a:ext uri="{FF2B5EF4-FFF2-40B4-BE49-F238E27FC236}">
              <a16:creationId xmlns:a16="http://schemas.microsoft.com/office/drawing/2014/main" id="{E4E1888D-B6F1-4509-91D6-BE7B5AFCE9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5" name="Imagen 224" descr="http://www.icbf.gov.co/images/pobtrans.gif">
          <a:extLst>
            <a:ext uri="{FF2B5EF4-FFF2-40B4-BE49-F238E27FC236}">
              <a16:creationId xmlns:a16="http://schemas.microsoft.com/office/drawing/2014/main" id="{7B32B685-D75F-4BB1-BCD1-8D5F9A440B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6" name="Imagen 225" descr="http://www.icbf.gov.co/images/pobtrans.gif">
          <a:extLst>
            <a:ext uri="{FF2B5EF4-FFF2-40B4-BE49-F238E27FC236}">
              <a16:creationId xmlns:a16="http://schemas.microsoft.com/office/drawing/2014/main" id="{078E48E4-A50E-48E0-9AA0-2C024BC09E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7" name="Imagen 226" descr="http://www.icbf.gov.co/images/pobtrans.gif">
          <a:extLst>
            <a:ext uri="{FF2B5EF4-FFF2-40B4-BE49-F238E27FC236}">
              <a16:creationId xmlns:a16="http://schemas.microsoft.com/office/drawing/2014/main" id="{AE8EC00F-5C84-4FCC-86CE-6C7122DE6A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8" name="Imagen 227" descr="http://www.icbf.gov.co/images/pobtrans.gif">
          <a:extLst>
            <a:ext uri="{FF2B5EF4-FFF2-40B4-BE49-F238E27FC236}">
              <a16:creationId xmlns:a16="http://schemas.microsoft.com/office/drawing/2014/main" id="{F3B9A84C-023E-462D-9F78-9ECA204F31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9" name="Imagen 228" descr="http://www.icbf.gov.co/images/pobtrans.gif">
          <a:extLst>
            <a:ext uri="{FF2B5EF4-FFF2-40B4-BE49-F238E27FC236}">
              <a16:creationId xmlns:a16="http://schemas.microsoft.com/office/drawing/2014/main" id="{8F6C3C7D-3672-41B0-8EAA-6C2DEDC355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0" name="Imagen 229" descr="http://www.icbf.gov.co/images/pobtrans.gif">
          <a:extLst>
            <a:ext uri="{FF2B5EF4-FFF2-40B4-BE49-F238E27FC236}">
              <a16:creationId xmlns:a16="http://schemas.microsoft.com/office/drawing/2014/main" id="{E8E07611-1980-4F7E-BC38-B86097EBA2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1" name="Imagen 230" descr="http://www.icbf.gov.co/images/pobtrans.gif">
          <a:extLst>
            <a:ext uri="{FF2B5EF4-FFF2-40B4-BE49-F238E27FC236}">
              <a16:creationId xmlns:a16="http://schemas.microsoft.com/office/drawing/2014/main" id="{6149C56E-4C18-45C1-8397-5FF4902A8B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2" name="Imagen 231" descr="http://www.icbf.gov.co/images/pobtrans.gif">
          <a:extLst>
            <a:ext uri="{FF2B5EF4-FFF2-40B4-BE49-F238E27FC236}">
              <a16:creationId xmlns:a16="http://schemas.microsoft.com/office/drawing/2014/main" id="{398D84E0-220D-4C28-9343-1643D2E06D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3" name="Imagen 232" descr="http://www.icbf.gov.co/images/pobtrans.gif">
          <a:extLst>
            <a:ext uri="{FF2B5EF4-FFF2-40B4-BE49-F238E27FC236}">
              <a16:creationId xmlns:a16="http://schemas.microsoft.com/office/drawing/2014/main" id="{AA4014FB-7B04-4592-A302-68F321BF84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4" name="Imagen 233" descr="http://www.icbf.gov.co/images/pobtrans.gif">
          <a:extLst>
            <a:ext uri="{FF2B5EF4-FFF2-40B4-BE49-F238E27FC236}">
              <a16:creationId xmlns:a16="http://schemas.microsoft.com/office/drawing/2014/main" id="{A880CAA1-27A9-4950-93B7-3F7836870A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5" name="Imagen 234" descr="http://www.icbf.gov.co/images/pobtrans.gif">
          <a:extLst>
            <a:ext uri="{FF2B5EF4-FFF2-40B4-BE49-F238E27FC236}">
              <a16:creationId xmlns:a16="http://schemas.microsoft.com/office/drawing/2014/main" id="{6A69E56E-D183-4DF1-AE96-05417E40F3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6" name="Imagen 235" descr="http://www.icbf.gov.co/images/pobtrans.gif">
          <a:extLst>
            <a:ext uri="{FF2B5EF4-FFF2-40B4-BE49-F238E27FC236}">
              <a16:creationId xmlns:a16="http://schemas.microsoft.com/office/drawing/2014/main" id="{D371770E-7932-4302-A9C6-66984226D0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7" name="Imagen 236" descr="http://www.icbf.gov.co/images/pobtrans.gif">
          <a:extLst>
            <a:ext uri="{FF2B5EF4-FFF2-40B4-BE49-F238E27FC236}">
              <a16:creationId xmlns:a16="http://schemas.microsoft.com/office/drawing/2014/main" id="{5F78EA35-5C59-480F-AB7A-1B00281F6D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8" name="Imagen 237" descr="http://www.icbf.gov.co/images/pobtrans.gif">
          <a:extLst>
            <a:ext uri="{FF2B5EF4-FFF2-40B4-BE49-F238E27FC236}">
              <a16:creationId xmlns:a16="http://schemas.microsoft.com/office/drawing/2014/main" id="{C29DAD26-BE35-4051-AFC9-8802909FD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9" name="Imagen 238" descr="http://www.icbf.gov.co/images/pobtrans.gif">
          <a:extLst>
            <a:ext uri="{FF2B5EF4-FFF2-40B4-BE49-F238E27FC236}">
              <a16:creationId xmlns:a16="http://schemas.microsoft.com/office/drawing/2014/main" id="{83645E82-600D-4B8A-A25A-CDE33C9BCD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0" name="Imagen 239" descr="http://www.icbf.gov.co/images/pobtrans.gif">
          <a:extLst>
            <a:ext uri="{FF2B5EF4-FFF2-40B4-BE49-F238E27FC236}">
              <a16:creationId xmlns:a16="http://schemas.microsoft.com/office/drawing/2014/main" id="{7C4AE460-CC5D-4ACA-BAB1-23032C1F34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1" name="Imagen 240" descr="http://www.icbf.gov.co/images/pobtrans.gif">
          <a:extLst>
            <a:ext uri="{FF2B5EF4-FFF2-40B4-BE49-F238E27FC236}">
              <a16:creationId xmlns:a16="http://schemas.microsoft.com/office/drawing/2014/main" id="{EC27DEA8-0C90-4742-BCB4-4707E2752A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2" name="Imagen 241" descr="http://www.icbf.gov.co/images/pobtrans.gif">
          <a:extLst>
            <a:ext uri="{FF2B5EF4-FFF2-40B4-BE49-F238E27FC236}">
              <a16:creationId xmlns:a16="http://schemas.microsoft.com/office/drawing/2014/main" id="{0DC1F668-1C13-45AA-8955-0172965B3E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3" name="Imagen 242" descr="http://www.icbf.gov.co/images/pobtrans.gif">
          <a:extLst>
            <a:ext uri="{FF2B5EF4-FFF2-40B4-BE49-F238E27FC236}">
              <a16:creationId xmlns:a16="http://schemas.microsoft.com/office/drawing/2014/main" id="{D179C210-BBA0-47D8-BE68-D4170C6A0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4" name="Imagen 243" descr="http://www.icbf.gov.co/images/pobtrans.gif">
          <a:extLst>
            <a:ext uri="{FF2B5EF4-FFF2-40B4-BE49-F238E27FC236}">
              <a16:creationId xmlns:a16="http://schemas.microsoft.com/office/drawing/2014/main" id="{3FE26A6D-05DE-460D-8123-CD93AC4FBB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5" name="Imagen 244" descr="http://www.icbf.gov.co/images/pobtrans.gif">
          <a:extLst>
            <a:ext uri="{FF2B5EF4-FFF2-40B4-BE49-F238E27FC236}">
              <a16:creationId xmlns:a16="http://schemas.microsoft.com/office/drawing/2014/main" id="{B8A78213-C997-4D56-8575-7422BA3C3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6" name="Imagen 245" descr="http://www.icbf.gov.co/images/pobtrans.gif">
          <a:extLst>
            <a:ext uri="{FF2B5EF4-FFF2-40B4-BE49-F238E27FC236}">
              <a16:creationId xmlns:a16="http://schemas.microsoft.com/office/drawing/2014/main" id="{6CFDFF89-F8E7-48F4-9F4D-AF87363265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7" name="Imagen 246" descr="http://www.icbf.gov.co/images/pobtrans.gif">
          <a:extLst>
            <a:ext uri="{FF2B5EF4-FFF2-40B4-BE49-F238E27FC236}">
              <a16:creationId xmlns:a16="http://schemas.microsoft.com/office/drawing/2014/main" id="{29151F39-D415-465E-AD73-BA0062EB97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8" name="Imagen 247" descr="http://www.icbf.gov.co/images/pobtrans.gif">
          <a:extLst>
            <a:ext uri="{FF2B5EF4-FFF2-40B4-BE49-F238E27FC236}">
              <a16:creationId xmlns:a16="http://schemas.microsoft.com/office/drawing/2014/main" id="{CDEFE963-A7F7-43E8-92C2-F202745E22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9" name="Imagen 248" descr="http://www.icbf.gov.co/images/pobtrans.gif">
          <a:extLst>
            <a:ext uri="{FF2B5EF4-FFF2-40B4-BE49-F238E27FC236}">
              <a16:creationId xmlns:a16="http://schemas.microsoft.com/office/drawing/2014/main" id="{3632586C-201F-46B2-87F0-02A042928A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0" name="Imagen 249" descr="http://www.icbf.gov.co/images/pobtrans.gif">
          <a:extLst>
            <a:ext uri="{FF2B5EF4-FFF2-40B4-BE49-F238E27FC236}">
              <a16:creationId xmlns:a16="http://schemas.microsoft.com/office/drawing/2014/main" id="{E359E839-7FB5-4CD6-A8EA-7FF82E4B4E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1" name="Imagen 250" descr="http://www.icbf.gov.co/images/pobtrans.gif">
          <a:extLst>
            <a:ext uri="{FF2B5EF4-FFF2-40B4-BE49-F238E27FC236}">
              <a16:creationId xmlns:a16="http://schemas.microsoft.com/office/drawing/2014/main" id="{2AF14BDA-F556-4C20-A662-C07EAE6115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2" name="Imagen 251" descr="http://www.icbf.gov.co/images/pobtrans.gif">
          <a:extLst>
            <a:ext uri="{FF2B5EF4-FFF2-40B4-BE49-F238E27FC236}">
              <a16:creationId xmlns:a16="http://schemas.microsoft.com/office/drawing/2014/main" id="{DB427C09-2F85-4248-94A6-085215DF7D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3" name="Imagen 252" descr="http://www.icbf.gov.co/images/pobtrans.gif">
          <a:extLst>
            <a:ext uri="{FF2B5EF4-FFF2-40B4-BE49-F238E27FC236}">
              <a16:creationId xmlns:a16="http://schemas.microsoft.com/office/drawing/2014/main" id="{44E27F22-55A2-489F-A92F-5509A054A7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4" name="Imagen 253" descr="http://www.icbf.gov.co/images/pobtrans.gif">
          <a:extLst>
            <a:ext uri="{FF2B5EF4-FFF2-40B4-BE49-F238E27FC236}">
              <a16:creationId xmlns:a16="http://schemas.microsoft.com/office/drawing/2014/main" id="{BB9C1505-147D-450C-9A41-B17CB605A8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5" name="Imagen 254" descr="http://www.icbf.gov.co/images/pobtrans.gif">
          <a:extLst>
            <a:ext uri="{FF2B5EF4-FFF2-40B4-BE49-F238E27FC236}">
              <a16:creationId xmlns:a16="http://schemas.microsoft.com/office/drawing/2014/main" id="{E87C9D13-610E-4696-9EC0-EDAF1D481B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6" name="Imagen 255" descr="http://www.icbf.gov.co/images/pobtrans.gif">
          <a:extLst>
            <a:ext uri="{FF2B5EF4-FFF2-40B4-BE49-F238E27FC236}">
              <a16:creationId xmlns:a16="http://schemas.microsoft.com/office/drawing/2014/main" id="{E0ED2157-4BC9-43EE-BD8F-3C918F2104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7" name="Imagen 256" descr="http://www.icbf.gov.co/images/pobtrans.gif">
          <a:extLst>
            <a:ext uri="{FF2B5EF4-FFF2-40B4-BE49-F238E27FC236}">
              <a16:creationId xmlns:a16="http://schemas.microsoft.com/office/drawing/2014/main" id="{D07B84AE-3A59-4939-9B7E-509EBDF79F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8" name="Imagen 257" descr="http://www.icbf.gov.co/images/pobtrans.gif">
          <a:extLst>
            <a:ext uri="{FF2B5EF4-FFF2-40B4-BE49-F238E27FC236}">
              <a16:creationId xmlns:a16="http://schemas.microsoft.com/office/drawing/2014/main" id="{6891DE82-C13A-4217-BE67-3F4E47813C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9" name="Imagen 258" descr="http://www.icbf.gov.co/images/pobtrans.gif">
          <a:extLst>
            <a:ext uri="{FF2B5EF4-FFF2-40B4-BE49-F238E27FC236}">
              <a16:creationId xmlns:a16="http://schemas.microsoft.com/office/drawing/2014/main" id="{38A39309-8E13-44D0-8D0E-9F69972EAC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0" name="Imagen 259" descr="http://www.icbf.gov.co/images/pobtrans.gif">
          <a:extLst>
            <a:ext uri="{FF2B5EF4-FFF2-40B4-BE49-F238E27FC236}">
              <a16:creationId xmlns:a16="http://schemas.microsoft.com/office/drawing/2014/main" id="{0CAFEBC7-706E-4133-B977-65AAF3E1F9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1" name="Imagen 260" descr="http://www.icbf.gov.co/images/pobtrans.gif">
          <a:extLst>
            <a:ext uri="{FF2B5EF4-FFF2-40B4-BE49-F238E27FC236}">
              <a16:creationId xmlns:a16="http://schemas.microsoft.com/office/drawing/2014/main" id="{2E20859C-59D2-43D2-9736-17C1A259A7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2" name="Imagen 261" descr="http://www.icbf.gov.co/images/pobtrans.gif">
          <a:extLst>
            <a:ext uri="{FF2B5EF4-FFF2-40B4-BE49-F238E27FC236}">
              <a16:creationId xmlns:a16="http://schemas.microsoft.com/office/drawing/2014/main" id="{7D95F45F-A68D-4D3E-B506-F12D7E54D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3" name="Imagen 262" descr="http://www.icbf.gov.co/images/pobtrans.gif">
          <a:extLst>
            <a:ext uri="{FF2B5EF4-FFF2-40B4-BE49-F238E27FC236}">
              <a16:creationId xmlns:a16="http://schemas.microsoft.com/office/drawing/2014/main" id="{297007DD-4CCC-427E-8C53-A9A2AE3F89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4" name="Imagen 263" descr="http://www.icbf.gov.co/images/pobtrans.gif">
          <a:extLst>
            <a:ext uri="{FF2B5EF4-FFF2-40B4-BE49-F238E27FC236}">
              <a16:creationId xmlns:a16="http://schemas.microsoft.com/office/drawing/2014/main" id="{5AD83B06-5E1A-4CAF-BD6B-F83F6512F0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5" name="Imagen 264" descr="http://www.icbf.gov.co/images/pobtrans.gif">
          <a:extLst>
            <a:ext uri="{FF2B5EF4-FFF2-40B4-BE49-F238E27FC236}">
              <a16:creationId xmlns:a16="http://schemas.microsoft.com/office/drawing/2014/main" id="{7E0ECE0F-27F8-4FB0-8A2B-2AB4593050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6" name="Imagen 265" descr="http://www.icbf.gov.co/images/pobtrans.gif">
          <a:extLst>
            <a:ext uri="{FF2B5EF4-FFF2-40B4-BE49-F238E27FC236}">
              <a16:creationId xmlns:a16="http://schemas.microsoft.com/office/drawing/2014/main" id="{026687E9-3DC2-43CF-989A-8CB8697B7C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7" name="Imagen 266" descr="http://www.icbf.gov.co/images/pobtrans.gif">
          <a:extLst>
            <a:ext uri="{FF2B5EF4-FFF2-40B4-BE49-F238E27FC236}">
              <a16:creationId xmlns:a16="http://schemas.microsoft.com/office/drawing/2014/main" id="{809B7BD0-9371-4F43-BA1C-77B5F14F72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8" name="Imagen 267" descr="http://www.icbf.gov.co/images/pobtrans.gif">
          <a:extLst>
            <a:ext uri="{FF2B5EF4-FFF2-40B4-BE49-F238E27FC236}">
              <a16:creationId xmlns:a16="http://schemas.microsoft.com/office/drawing/2014/main" id="{08C7C3A7-D9E8-4008-9DAC-83EFBA908D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9" name="Imagen 268" descr="http://www.icbf.gov.co/images/pobtrans.gif">
          <a:extLst>
            <a:ext uri="{FF2B5EF4-FFF2-40B4-BE49-F238E27FC236}">
              <a16:creationId xmlns:a16="http://schemas.microsoft.com/office/drawing/2014/main" id="{88142C87-484C-43F7-A626-2FAA836789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0" name="Imagen 269" descr="http://www.icbf.gov.co/images/pobtrans.gif">
          <a:extLst>
            <a:ext uri="{FF2B5EF4-FFF2-40B4-BE49-F238E27FC236}">
              <a16:creationId xmlns:a16="http://schemas.microsoft.com/office/drawing/2014/main" id="{A27743B7-9386-498C-908F-1275984C0B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1" name="Imagen 270" descr="http://www.icbf.gov.co/images/pobtrans.gif">
          <a:extLst>
            <a:ext uri="{FF2B5EF4-FFF2-40B4-BE49-F238E27FC236}">
              <a16:creationId xmlns:a16="http://schemas.microsoft.com/office/drawing/2014/main" id="{F2D63ACE-1615-4ABF-8D9D-99ADF76F9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2" name="Imagen 271" descr="http://www.icbf.gov.co/images/pobtrans.gif">
          <a:extLst>
            <a:ext uri="{FF2B5EF4-FFF2-40B4-BE49-F238E27FC236}">
              <a16:creationId xmlns:a16="http://schemas.microsoft.com/office/drawing/2014/main" id="{EA5BA981-C12B-4A1A-9B0A-F7A5E28C97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3" name="Imagen 272" descr="http://www.icbf.gov.co/images/pobtrans.gif">
          <a:extLst>
            <a:ext uri="{FF2B5EF4-FFF2-40B4-BE49-F238E27FC236}">
              <a16:creationId xmlns:a16="http://schemas.microsoft.com/office/drawing/2014/main" id="{310B57D8-3A3D-4592-9A43-B6F07BA9B6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4" name="Imagen 273" descr="http://www.icbf.gov.co/images/pobtrans.gif">
          <a:extLst>
            <a:ext uri="{FF2B5EF4-FFF2-40B4-BE49-F238E27FC236}">
              <a16:creationId xmlns:a16="http://schemas.microsoft.com/office/drawing/2014/main" id="{6D745925-5EB1-49C3-AF7C-A7CC74E3B4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5" name="Imagen 274" descr="http://www.icbf.gov.co/images/pobtrans.gif">
          <a:extLst>
            <a:ext uri="{FF2B5EF4-FFF2-40B4-BE49-F238E27FC236}">
              <a16:creationId xmlns:a16="http://schemas.microsoft.com/office/drawing/2014/main" id="{91A2305C-9BD7-470E-A693-153A733BF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6" name="Imagen 275" descr="http://www.icbf.gov.co/images/pobtrans.gif">
          <a:extLst>
            <a:ext uri="{FF2B5EF4-FFF2-40B4-BE49-F238E27FC236}">
              <a16:creationId xmlns:a16="http://schemas.microsoft.com/office/drawing/2014/main" id="{01F15DE7-7530-496D-88D5-E505621744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7" name="Imagen 276" descr="http://www.icbf.gov.co/images/pobtrans.gif">
          <a:extLst>
            <a:ext uri="{FF2B5EF4-FFF2-40B4-BE49-F238E27FC236}">
              <a16:creationId xmlns:a16="http://schemas.microsoft.com/office/drawing/2014/main" id="{9CBFFD69-1553-4384-9B8D-DDFE0F672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8" name="Imagen 277" descr="http://www.icbf.gov.co/images/pobtrans.gif">
          <a:extLst>
            <a:ext uri="{FF2B5EF4-FFF2-40B4-BE49-F238E27FC236}">
              <a16:creationId xmlns:a16="http://schemas.microsoft.com/office/drawing/2014/main" id="{FF388230-1502-4CE3-A5FB-4DD794E2B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9" name="Imagen 278" descr="http://www.icbf.gov.co/images/pobtrans.gif">
          <a:extLst>
            <a:ext uri="{FF2B5EF4-FFF2-40B4-BE49-F238E27FC236}">
              <a16:creationId xmlns:a16="http://schemas.microsoft.com/office/drawing/2014/main" id="{BE1DA006-DE38-4F36-B452-B745642E81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0" name="Imagen 279" descr="http://www.icbf.gov.co/images/pobtrans.gif">
          <a:extLst>
            <a:ext uri="{FF2B5EF4-FFF2-40B4-BE49-F238E27FC236}">
              <a16:creationId xmlns:a16="http://schemas.microsoft.com/office/drawing/2014/main" id="{E0920501-0FCA-4CC5-BD58-294BAD0C03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1" name="Imagen 280" descr="http://www.icbf.gov.co/images/pobtrans.gif">
          <a:extLst>
            <a:ext uri="{FF2B5EF4-FFF2-40B4-BE49-F238E27FC236}">
              <a16:creationId xmlns:a16="http://schemas.microsoft.com/office/drawing/2014/main" id="{102C0932-AEA6-461A-9E9D-F815EE75B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2" name="Imagen 281" descr="http://www.icbf.gov.co/images/pobtrans.gif">
          <a:extLst>
            <a:ext uri="{FF2B5EF4-FFF2-40B4-BE49-F238E27FC236}">
              <a16:creationId xmlns:a16="http://schemas.microsoft.com/office/drawing/2014/main" id="{16DA6D75-40D8-4B6A-BAC1-5662E1BC0B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3" name="Imagen 282" descr="http://www.icbf.gov.co/images/pobtrans.gif">
          <a:extLst>
            <a:ext uri="{FF2B5EF4-FFF2-40B4-BE49-F238E27FC236}">
              <a16:creationId xmlns:a16="http://schemas.microsoft.com/office/drawing/2014/main" id="{5E733158-535A-4D3F-B33D-D90C68382B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4" name="Imagen 283" descr="http://www.icbf.gov.co/images/pobtrans.gif">
          <a:extLst>
            <a:ext uri="{FF2B5EF4-FFF2-40B4-BE49-F238E27FC236}">
              <a16:creationId xmlns:a16="http://schemas.microsoft.com/office/drawing/2014/main" id="{F7672D35-E8F7-434F-AE63-C142F7D035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5" name="Imagen 284" descr="http://www.icbf.gov.co/images/pobtrans.gif">
          <a:extLst>
            <a:ext uri="{FF2B5EF4-FFF2-40B4-BE49-F238E27FC236}">
              <a16:creationId xmlns:a16="http://schemas.microsoft.com/office/drawing/2014/main" id="{66B8AE94-E92D-4986-8DD2-53019D60E8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6" name="Imagen 285" descr="http://www.icbf.gov.co/images/pobtrans.gif">
          <a:extLst>
            <a:ext uri="{FF2B5EF4-FFF2-40B4-BE49-F238E27FC236}">
              <a16:creationId xmlns:a16="http://schemas.microsoft.com/office/drawing/2014/main" id="{3D2D095F-B8ED-4C80-9D5A-70420C03E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7" name="Imagen 286" descr="http://www.icbf.gov.co/images/pobtrans.gif">
          <a:extLst>
            <a:ext uri="{FF2B5EF4-FFF2-40B4-BE49-F238E27FC236}">
              <a16:creationId xmlns:a16="http://schemas.microsoft.com/office/drawing/2014/main" id="{018D0004-0B44-4A4D-89BE-F16441D420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8" name="Imagen 287" descr="http://www.icbf.gov.co/images/pobtrans.gif">
          <a:extLst>
            <a:ext uri="{FF2B5EF4-FFF2-40B4-BE49-F238E27FC236}">
              <a16:creationId xmlns:a16="http://schemas.microsoft.com/office/drawing/2014/main" id="{F36446CF-D857-41C1-BEC7-52702E8BDE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9" name="Imagen 288" descr="http://www.icbf.gov.co/images/pobtrans.gif">
          <a:extLst>
            <a:ext uri="{FF2B5EF4-FFF2-40B4-BE49-F238E27FC236}">
              <a16:creationId xmlns:a16="http://schemas.microsoft.com/office/drawing/2014/main" id="{22188343-688D-46E2-875A-97A2F10F61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0" name="Imagen 289" descr="http://www.icbf.gov.co/images/pobtrans.gif">
          <a:extLst>
            <a:ext uri="{FF2B5EF4-FFF2-40B4-BE49-F238E27FC236}">
              <a16:creationId xmlns:a16="http://schemas.microsoft.com/office/drawing/2014/main" id="{61653E8C-D915-44B0-B846-E8E5E47261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1" name="Imagen 290" descr="http://www.icbf.gov.co/images/pobtrans.gif">
          <a:extLst>
            <a:ext uri="{FF2B5EF4-FFF2-40B4-BE49-F238E27FC236}">
              <a16:creationId xmlns:a16="http://schemas.microsoft.com/office/drawing/2014/main" id="{7CDD3EA7-EBD3-4843-9FA1-F9BEBA88B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2" name="Imagen 291" descr="http://www.icbf.gov.co/images/pobtrans.gif">
          <a:extLst>
            <a:ext uri="{FF2B5EF4-FFF2-40B4-BE49-F238E27FC236}">
              <a16:creationId xmlns:a16="http://schemas.microsoft.com/office/drawing/2014/main" id="{E8CA2C8A-74C3-4349-AF3D-1ACB442F16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3" name="Imagen 292" descr="http://www.icbf.gov.co/images/pobtrans.gif">
          <a:extLst>
            <a:ext uri="{FF2B5EF4-FFF2-40B4-BE49-F238E27FC236}">
              <a16:creationId xmlns:a16="http://schemas.microsoft.com/office/drawing/2014/main" id="{B1E61734-E750-4B21-953D-06D1180F03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4" name="Imagen 293" descr="http://www.icbf.gov.co/images/pobtrans.gif">
          <a:extLst>
            <a:ext uri="{FF2B5EF4-FFF2-40B4-BE49-F238E27FC236}">
              <a16:creationId xmlns:a16="http://schemas.microsoft.com/office/drawing/2014/main" id="{52960631-D132-4151-BE17-02004DBC3B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5" name="Imagen 294" descr="http://www.icbf.gov.co/images/pobtrans.gif">
          <a:extLst>
            <a:ext uri="{FF2B5EF4-FFF2-40B4-BE49-F238E27FC236}">
              <a16:creationId xmlns:a16="http://schemas.microsoft.com/office/drawing/2014/main" id="{4BA0CCC3-095F-40B0-8D69-E8167A3C70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6" name="Imagen 295" descr="http://www.icbf.gov.co/images/pobtrans.gif">
          <a:extLst>
            <a:ext uri="{FF2B5EF4-FFF2-40B4-BE49-F238E27FC236}">
              <a16:creationId xmlns:a16="http://schemas.microsoft.com/office/drawing/2014/main" id="{A0B7F6EB-5057-40BC-B41B-17B436D3F7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7" name="Imagen 296" descr="http://www.icbf.gov.co/images/pobtrans.gif">
          <a:extLst>
            <a:ext uri="{FF2B5EF4-FFF2-40B4-BE49-F238E27FC236}">
              <a16:creationId xmlns:a16="http://schemas.microsoft.com/office/drawing/2014/main" id="{3CA9A6AB-23C9-4807-9BF1-AC1397CBC0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8" name="Imagen 297" descr="http://www.icbf.gov.co/images/pobtrans.gif">
          <a:extLst>
            <a:ext uri="{FF2B5EF4-FFF2-40B4-BE49-F238E27FC236}">
              <a16:creationId xmlns:a16="http://schemas.microsoft.com/office/drawing/2014/main" id="{93FE7350-8E36-4E7C-9533-C305A13370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9" name="Imagen 298" descr="http://www.icbf.gov.co/images/pobtrans.gif">
          <a:extLst>
            <a:ext uri="{FF2B5EF4-FFF2-40B4-BE49-F238E27FC236}">
              <a16:creationId xmlns:a16="http://schemas.microsoft.com/office/drawing/2014/main" id="{C9F9C27F-F7FC-45F6-8B31-B5B55C7B9B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0" name="Imagen 299" descr="http://www.icbf.gov.co/images/pobtrans.gif">
          <a:extLst>
            <a:ext uri="{FF2B5EF4-FFF2-40B4-BE49-F238E27FC236}">
              <a16:creationId xmlns:a16="http://schemas.microsoft.com/office/drawing/2014/main" id="{60E040EC-551D-447E-8120-571F4F8BE6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1" name="Imagen 300" descr="http://www.icbf.gov.co/images/pobtrans.gif">
          <a:extLst>
            <a:ext uri="{FF2B5EF4-FFF2-40B4-BE49-F238E27FC236}">
              <a16:creationId xmlns:a16="http://schemas.microsoft.com/office/drawing/2014/main" id="{8243ED9D-3BDA-494E-A5C0-81D63EAAB7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2" name="Imagen 301" descr="http://www.icbf.gov.co/images/pobtrans.gif">
          <a:extLst>
            <a:ext uri="{FF2B5EF4-FFF2-40B4-BE49-F238E27FC236}">
              <a16:creationId xmlns:a16="http://schemas.microsoft.com/office/drawing/2014/main" id="{00758E48-73A4-4F2B-B2BA-52BDB3E249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3" name="Imagen 302" descr="http://www.icbf.gov.co/images/pobtrans.gif">
          <a:extLst>
            <a:ext uri="{FF2B5EF4-FFF2-40B4-BE49-F238E27FC236}">
              <a16:creationId xmlns:a16="http://schemas.microsoft.com/office/drawing/2014/main" id="{4C3DFE94-4265-47C7-ACDD-856D7AD3B5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4" name="Imagen 303" descr="http://www.icbf.gov.co/images/pobtrans.gif">
          <a:extLst>
            <a:ext uri="{FF2B5EF4-FFF2-40B4-BE49-F238E27FC236}">
              <a16:creationId xmlns:a16="http://schemas.microsoft.com/office/drawing/2014/main" id="{4066529A-AF83-49DC-881F-F4B088A79C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5" name="Imagen 304" descr="http://www.icbf.gov.co/images/pobtrans.gif">
          <a:extLst>
            <a:ext uri="{FF2B5EF4-FFF2-40B4-BE49-F238E27FC236}">
              <a16:creationId xmlns:a16="http://schemas.microsoft.com/office/drawing/2014/main" id="{7E00960C-D1FD-4EB5-A310-8709E1208D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6" name="Imagen 305" descr="http://www.icbf.gov.co/images/pobtrans.gif">
          <a:extLst>
            <a:ext uri="{FF2B5EF4-FFF2-40B4-BE49-F238E27FC236}">
              <a16:creationId xmlns:a16="http://schemas.microsoft.com/office/drawing/2014/main" id="{8D927A65-7452-4194-910D-CAD1541C6F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7" name="Imagen 306" descr="http://www.icbf.gov.co/images/pobtrans.gif">
          <a:extLst>
            <a:ext uri="{FF2B5EF4-FFF2-40B4-BE49-F238E27FC236}">
              <a16:creationId xmlns:a16="http://schemas.microsoft.com/office/drawing/2014/main" id="{0731D884-692E-40A7-B764-9B8C1E1CC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8" name="Imagen 307" descr="http://www.icbf.gov.co/images/pobtrans.gif">
          <a:extLst>
            <a:ext uri="{FF2B5EF4-FFF2-40B4-BE49-F238E27FC236}">
              <a16:creationId xmlns:a16="http://schemas.microsoft.com/office/drawing/2014/main" id="{D2CED429-EE2F-4B51-B553-C97431287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9" name="Imagen 308" descr="http://www.icbf.gov.co/images/pobtrans.gif">
          <a:extLst>
            <a:ext uri="{FF2B5EF4-FFF2-40B4-BE49-F238E27FC236}">
              <a16:creationId xmlns:a16="http://schemas.microsoft.com/office/drawing/2014/main" id="{3A171404-367A-430B-AEC2-DBE5A23835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0" name="Imagen 309" descr="http://www.icbf.gov.co/images/pobtrans.gif">
          <a:extLst>
            <a:ext uri="{FF2B5EF4-FFF2-40B4-BE49-F238E27FC236}">
              <a16:creationId xmlns:a16="http://schemas.microsoft.com/office/drawing/2014/main" id="{812DD711-7483-494C-941A-F94BFB2F23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1" name="Imagen 310" descr="http://www.icbf.gov.co/images/pobtrans.gif">
          <a:extLst>
            <a:ext uri="{FF2B5EF4-FFF2-40B4-BE49-F238E27FC236}">
              <a16:creationId xmlns:a16="http://schemas.microsoft.com/office/drawing/2014/main" id="{1612D2F7-A63C-4105-AC6B-BA253995C4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2" name="Imagen 311" descr="http://www.icbf.gov.co/images/pobtrans.gif">
          <a:extLst>
            <a:ext uri="{FF2B5EF4-FFF2-40B4-BE49-F238E27FC236}">
              <a16:creationId xmlns:a16="http://schemas.microsoft.com/office/drawing/2014/main" id="{E14A0660-D022-4959-AE4D-A2D342AA80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3" name="Imagen 312" descr="http://www.icbf.gov.co/images/pobtrans.gif">
          <a:extLst>
            <a:ext uri="{FF2B5EF4-FFF2-40B4-BE49-F238E27FC236}">
              <a16:creationId xmlns:a16="http://schemas.microsoft.com/office/drawing/2014/main" id="{48872FF1-B823-4DA5-A30F-9AAF3AE05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4" name="Imagen 313" descr="http://www.icbf.gov.co/images/pobtrans.gif">
          <a:extLst>
            <a:ext uri="{FF2B5EF4-FFF2-40B4-BE49-F238E27FC236}">
              <a16:creationId xmlns:a16="http://schemas.microsoft.com/office/drawing/2014/main" id="{C254A743-78C4-466F-94D0-162BC133E9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5" name="Imagen 314" descr="http://www.icbf.gov.co/images/pobtrans.gif">
          <a:extLst>
            <a:ext uri="{FF2B5EF4-FFF2-40B4-BE49-F238E27FC236}">
              <a16:creationId xmlns:a16="http://schemas.microsoft.com/office/drawing/2014/main" id="{8706CAE6-DA23-4E55-B527-30C64FA03E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6" name="Imagen 315" descr="http://www.icbf.gov.co/images/pobtrans.gif">
          <a:extLst>
            <a:ext uri="{FF2B5EF4-FFF2-40B4-BE49-F238E27FC236}">
              <a16:creationId xmlns:a16="http://schemas.microsoft.com/office/drawing/2014/main" id="{8AB30059-8FB0-4FDE-BD40-55D09034FB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7" name="Imagen 316" descr="http://www.icbf.gov.co/images/pobtrans.gif">
          <a:extLst>
            <a:ext uri="{FF2B5EF4-FFF2-40B4-BE49-F238E27FC236}">
              <a16:creationId xmlns:a16="http://schemas.microsoft.com/office/drawing/2014/main" id="{F036D229-63CF-4DF9-931D-DD4D1E64CD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8" name="Imagen 317" descr="http://www.icbf.gov.co/images/pobtrans.gif">
          <a:extLst>
            <a:ext uri="{FF2B5EF4-FFF2-40B4-BE49-F238E27FC236}">
              <a16:creationId xmlns:a16="http://schemas.microsoft.com/office/drawing/2014/main" id="{062A47E2-2222-41FA-83D3-E949ECEFBC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9" name="Imagen 318" descr="http://www.icbf.gov.co/images/pobtrans.gif">
          <a:extLst>
            <a:ext uri="{FF2B5EF4-FFF2-40B4-BE49-F238E27FC236}">
              <a16:creationId xmlns:a16="http://schemas.microsoft.com/office/drawing/2014/main" id="{23912679-EDAB-43DB-980C-8F16D48E44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14623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4</xdr:col>
      <xdr:colOff>0</xdr:colOff>
      <xdr:row>62</xdr:row>
      <xdr:rowOff>0</xdr:rowOff>
    </xdr:from>
    <xdr:to>
      <xdr:col>4</xdr:col>
      <xdr:colOff>9525</xdr:colOff>
      <xdr:row>62</xdr:row>
      <xdr:rowOff>114300</xdr:rowOff>
    </xdr:to>
    <xdr:pic>
      <xdr:nvPicPr>
        <xdr:cNvPr id="2" name="Imagen 305" descr="http://www.icbf.gov.co/images/pobtrans.gif">
          <a:extLst>
            <a:ext uri="{FF2B5EF4-FFF2-40B4-BE49-F238E27FC236}">
              <a16:creationId xmlns:a16="http://schemas.microsoft.com/office/drawing/2014/main" id="{DE391643-D2F7-4A12-8657-5E512AFD4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 name="Imagen 306" descr="http://www.icbf.gov.co/images/pobtrans.gif">
          <a:extLst>
            <a:ext uri="{FF2B5EF4-FFF2-40B4-BE49-F238E27FC236}">
              <a16:creationId xmlns:a16="http://schemas.microsoft.com/office/drawing/2014/main" id="{750DF115-AC93-41BA-96C4-8C147BD330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 name="Imagen 307" descr="http://www.icbf.gov.co/images/pobtrans.gif">
          <a:extLst>
            <a:ext uri="{FF2B5EF4-FFF2-40B4-BE49-F238E27FC236}">
              <a16:creationId xmlns:a16="http://schemas.microsoft.com/office/drawing/2014/main" id="{FA3D2B00-23CB-40A3-861A-052413FD3A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 name="Imagen 697" descr="http://www.icbf.gov.co/images/pobtrans.gif">
          <a:extLst>
            <a:ext uri="{FF2B5EF4-FFF2-40B4-BE49-F238E27FC236}">
              <a16:creationId xmlns:a16="http://schemas.microsoft.com/office/drawing/2014/main" id="{FE05B73A-69F0-43CB-91C8-52961549C8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 name="Imagen 785" descr="http://www.icbf.gov.co/images/pobtrans.gif">
          <a:extLst>
            <a:ext uri="{FF2B5EF4-FFF2-40B4-BE49-F238E27FC236}">
              <a16:creationId xmlns:a16="http://schemas.microsoft.com/office/drawing/2014/main" id="{7131A570-302B-4A9B-B628-FC62669B5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 name="Imagen 790" descr="http://www.icbf.gov.co/images/pobtrans.gif">
          <a:extLst>
            <a:ext uri="{FF2B5EF4-FFF2-40B4-BE49-F238E27FC236}">
              <a16:creationId xmlns:a16="http://schemas.microsoft.com/office/drawing/2014/main" id="{DA8A612B-20AC-456B-B67D-B215A0A85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 name="Imagen 1079" descr="http://www.icbf.gov.co/images/pobtrans.gif">
          <a:extLst>
            <a:ext uri="{FF2B5EF4-FFF2-40B4-BE49-F238E27FC236}">
              <a16:creationId xmlns:a16="http://schemas.microsoft.com/office/drawing/2014/main" id="{FFAA1DE9-376E-4C6B-9213-506F2477F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 name="Imagen 1566" descr="http://www.icbf.gov.co/images/pobtrans.gif">
          <a:extLst>
            <a:ext uri="{FF2B5EF4-FFF2-40B4-BE49-F238E27FC236}">
              <a16:creationId xmlns:a16="http://schemas.microsoft.com/office/drawing/2014/main" id="{1BE1F6DA-5BC9-462B-9291-BB1C483E7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 name="Imagen 1570" descr="http://www.icbf.gov.co/images/pobtrans.gif">
          <a:extLst>
            <a:ext uri="{FF2B5EF4-FFF2-40B4-BE49-F238E27FC236}">
              <a16:creationId xmlns:a16="http://schemas.microsoft.com/office/drawing/2014/main" id="{6D2CE8CA-5A2B-463D-875C-28D4C9F47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 name="Imagen 1687" descr="http://www.icbf.gov.co/images/pobtrans.gif">
          <a:extLst>
            <a:ext uri="{FF2B5EF4-FFF2-40B4-BE49-F238E27FC236}">
              <a16:creationId xmlns:a16="http://schemas.microsoft.com/office/drawing/2014/main" id="{B4265A4B-2DE4-4FD5-8ECA-AB656F73E1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 name="Imagen 1914" descr="http://www.icbf.gov.co/images/pobtrans.gif">
          <a:extLst>
            <a:ext uri="{FF2B5EF4-FFF2-40B4-BE49-F238E27FC236}">
              <a16:creationId xmlns:a16="http://schemas.microsoft.com/office/drawing/2014/main" id="{885E2366-884F-4539-AF0D-CFD4A8ABF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 name="Imagen 2186" descr="http://www.icbf.gov.co/images/pobtrans.gif">
          <a:extLst>
            <a:ext uri="{FF2B5EF4-FFF2-40B4-BE49-F238E27FC236}">
              <a16:creationId xmlns:a16="http://schemas.microsoft.com/office/drawing/2014/main" id="{F257CCF8-4A89-4A6F-8893-36C8D734CD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4" name="Imagen 2221" descr="http://www.icbf.gov.co/images/pobtrans.gif">
          <a:extLst>
            <a:ext uri="{FF2B5EF4-FFF2-40B4-BE49-F238E27FC236}">
              <a16:creationId xmlns:a16="http://schemas.microsoft.com/office/drawing/2014/main" id="{EF3A31A2-F8B3-4E99-A212-BDCA482F49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5" name="Imagen 2859" descr="http://www.icbf.gov.co/images/pobtrans.gif">
          <a:extLst>
            <a:ext uri="{FF2B5EF4-FFF2-40B4-BE49-F238E27FC236}">
              <a16:creationId xmlns:a16="http://schemas.microsoft.com/office/drawing/2014/main" id="{8AF761A3-B97E-4F90-9470-113267880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6" name="Imagen 2870" descr="http://www.icbf.gov.co/images/pobtrans.gif">
          <a:extLst>
            <a:ext uri="{FF2B5EF4-FFF2-40B4-BE49-F238E27FC236}">
              <a16:creationId xmlns:a16="http://schemas.microsoft.com/office/drawing/2014/main" id="{8EFC49E6-E962-4089-AF81-B0EF710EA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7" name="Imagen 2951" descr="http://www.icbf.gov.co/images/pobtrans.gif">
          <a:extLst>
            <a:ext uri="{FF2B5EF4-FFF2-40B4-BE49-F238E27FC236}">
              <a16:creationId xmlns:a16="http://schemas.microsoft.com/office/drawing/2014/main" id="{9AE162E9-E681-41B9-B1BA-D4A1049B8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8" name="Imagen 2954" descr="http://www.icbf.gov.co/images/pobtrans.gif">
          <a:extLst>
            <a:ext uri="{FF2B5EF4-FFF2-40B4-BE49-F238E27FC236}">
              <a16:creationId xmlns:a16="http://schemas.microsoft.com/office/drawing/2014/main" id="{9F86850B-45F1-47A9-9D0F-60BCAE4A9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9" name="Imagen 3123" descr="http://www.icbf.gov.co/images/pobtrans.gif">
          <a:extLst>
            <a:ext uri="{FF2B5EF4-FFF2-40B4-BE49-F238E27FC236}">
              <a16:creationId xmlns:a16="http://schemas.microsoft.com/office/drawing/2014/main" id="{3CCAE6C6-D692-4553-B0E9-D885CECC9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20" name="Imagen 3206" descr="http://www.icbf.gov.co/images/pobtrans.gif">
          <a:extLst>
            <a:ext uri="{FF2B5EF4-FFF2-40B4-BE49-F238E27FC236}">
              <a16:creationId xmlns:a16="http://schemas.microsoft.com/office/drawing/2014/main" id="{BA0560CD-E340-41F5-AC97-2D51BAD71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21" name="Imagen 3810" descr="http://www.icbf.gov.co/images/pobtrans.gif">
          <a:extLst>
            <a:ext uri="{FF2B5EF4-FFF2-40B4-BE49-F238E27FC236}">
              <a16:creationId xmlns:a16="http://schemas.microsoft.com/office/drawing/2014/main" id="{E9AD3BF6-55E2-4C80-8A65-D60F12D90D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22" name="Imagen 3821" descr="http://www.icbf.gov.co/images/pobtrans.gif">
          <a:extLst>
            <a:ext uri="{FF2B5EF4-FFF2-40B4-BE49-F238E27FC236}">
              <a16:creationId xmlns:a16="http://schemas.microsoft.com/office/drawing/2014/main" id="{56539ABE-F6FC-43ED-9B16-6CD367354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23" name="Imagen 3899" descr="http://www.icbf.gov.co/images/pobtrans.gif">
          <a:extLst>
            <a:ext uri="{FF2B5EF4-FFF2-40B4-BE49-F238E27FC236}">
              <a16:creationId xmlns:a16="http://schemas.microsoft.com/office/drawing/2014/main" id="{BADD4F0F-4585-437E-894A-BA73BB0C09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24" name="Imagen 3909" descr="http://www.icbf.gov.co/images/pobtrans.gif">
          <a:extLst>
            <a:ext uri="{FF2B5EF4-FFF2-40B4-BE49-F238E27FC236}">
              <a16:creationId xmlns:a16="http://schemas.microsoft.com/office/drawing/2014/main" id="{6E799001-83FE-4945-962A-E1050E3E34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25" name="Imagen 4244" descr="http://www.icbf.gov.co/images/pobtrans.gif">
          <a:extLst>
            <a:ext uri="{FF2B5EF4-FFF2-40B4-BE49-F238E27FC236}">
              <a16:creationId xmlns:a16="http://schemas.microsoft.com/office/drawing/2014/main" id="{CCA41E2B-A02A-4A03-959D-BD5F59994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26" name="Imagen 4461" descr="http://www.icbf.gov.co/images/pobtrans.gif">
          <a:extLst>
            <a:ext uri="{FF2B5EF4-FFF2-40B4-BE49-F238E27FC236}">
              <a16:creationId xmlns:a16="http://schemas.microsoft.com/office/drawing/2014/main" id="{38D6A13A-4710-4819-9B55-722E9DFF8D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27" name="Imagen 4811" descr="http://www.icbf.gov.co/images/pobtrans.gif">
          <a:extLst>
            <a:ext uri="{FF2B5EF4-FFF2-40B4-BE49-F238E27FC236}">
              <a16:creationId xmlns:a16="http://schemas.microsoft.com/office/drawing/2014/main" id="{9B4A5175-4735-41D2-8A1B-E62869AF2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28" name="Imagen 4820" descr="http://www.icbf.gov.co/images/pobtrans.gif">
          <a:extLst>
            <a:ext uri="{FF2B5EF4-FFF2-40B4-BE49-F238E27FC236}">
              <a16:creationId xmlns:a16="http://schemas.microsoft.com/office/drawing/2014/main" id="{57C6949C-6BAC-45FF-9EEA-68A874C9A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29" name="Imagen 5584" descr="http://www.icbf.gov.co/images/pobtrans.gif">
          <a:extLst>
            <a:ext uri="{FF2B5EF4-FFF2-40B4-BE49-F238E27FC236}">
              <a16:creationId xmlns:a16="http://schemas.microsoft.com/office/drawing/2014/main" id="{5FED22CF-B2A8-4071-BF4A-52F2EDAC89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0" name="Imagen 5931" descr="http://www.icbf.gov.co/images/pobtrans.gif">
          <a:extLst>
            <a:ext uri="{FF2B5EF4-FFF2-40B4-BE49-F238E27FC236}">
              <a16:creationId xmlns:a16="http://schemas.microsoft.com/office/drawing/2014/main" id="{562A1DBC-079D-4035-B753-6C7718E055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1" name="Imagen 6103" descr="http://www.icbf.gov.co/images/pobtrans.gif">
          <a:extLst>
            <a:ext uri="{FF2B5EF4-FFF2-40B4-BE49-F238E27FC236}">
              <a16:creationId xmlns:a16="http://schemas.microsoft.com/office/drawing/2014/main" id="{31487694-CFE0-4C3F-89DC-8E40DC050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2" name="Imagen 6107" descr="http://www.icbf.gov.co/images/pobtrans.gif">
          <a:extLst>
            <a:ext uri="{FF2B5EF4-FFF2-40B4-BE49-F238E27FC236}">
              <a16:creationId xmlns:a16="http://schemas.microsoft.com/office/drawing/2014/main" id="{B091409F-8CF6-48F8-B811-5356E3F2CB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3" name="Imagen 6731" descr="http://www.icbf.gov.co/images/pobtrans.gif">
          <a:extLst>
            <a:ext uri="{FF2B5EF4-FFF2-40B4-BE49-F238E27FC236}">
              <a16:creationId xmlns:a16="http://schemas.microsoft.com/office/drawing/2014/main" id="{F9A472C6-E9D2-4582-9EA3-87E583B56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4" name="Imagen 6951" descr="http://www.icbf.gov.co/images/pobtrans.gif">
          <a:extLst>
            <a:ext uri="{FF2B5EF4-FFF2-40B4-BE49-F238E27FC236}">
              <a16:creationId xmlns:a16="http://schemas.microsoft.com/office/drawing/2014/main" id="{817CD0B3-7094-410F-A83A-1AF9136F00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5" name="Imagen 7032" descr="http://www.icbf.gov.co/images/pobtrans.gif">
          <a:extLst>
            <a:ext uri="{FF2B5EF4-FFF2-40B4-BE49-F238E27FC236}">
              <a16:creationId xmlns:a16="http://schemas.microsoft.com/office/drawing/2014/main" id="{B58ADEA6-6FE7-47C8-BF84-02C3F967E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6" name="Imagen 7042" descr="http://www.icbf.gov.co/images/pobtrans.gif">
          <a:extLst>
            <a:ext uri="{FF2B5EF4-FFF2-40B4-BE49-F238E27FC236}">
              <a16:creationId xmlns:a16="http://schemas.microsoft.com/office/drawing/2014/main" id="{B2524183-6F2B-4C87-9EC8-38D945D77C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7" name="Imagen 7053" descr="http://www.icbf.gov.co/images/pobtrans.gif">
          <a:extLst>
            <a:ext uri="{FF2B5EF4-FFF2-40B4-BE49-F238E27FC236}">
              <a16:creationId xmlns:a16="http://schemas.microsoft.com/office/drawing/2014/main" id="{6DEB4EE3-82AD-465B-A94C-D4AEDF4C7D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8" name="Imagen 7120" descr="http://www.icbf.gov.co/images/pobtrans.gif">
          <a:extLst>
            <a:ext uri="{FF2B5EF4-FFF2-40B4-BE49-F238E27FC236}">
              <a16:creationId xmlns:a16="http://schemas.microsoft.com/office/drawing/2014/main" id="{7AC08A64-0A85-44A4-A2AF-C88F6751DF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39" name="Imagen 7187" descr="http://www.icbf.gov.co/images/pobtrans.gif">
          <a:extLst>
            <a:ext uri="{FF2B5EF4-FFF2-40B4-BE49-F238E27FC236}">
              <a16:creationId xmlns:a16="http://schemas.microsoft.com/office/drawing/2014/main" id="{47D11EF3-8245-49EE-BDD1-CF36B855C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0" name="Imagen 7417" descr="http://www.icbf.gov.co/images/pobtrans.gif">
          <a:extLst>
            <a:ext uri="{FF2B5EF4-FFF2-40B4-BE49-F238E27FC236}">
              <a16:creationId xmlns:a16="http://schemas.microsoft.com/office/drawing/2014/main" id="{73059075-C277-4197-9378-44C2E476B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1" name="Imagen 7504" descr="http://www.icbf.gov.co/images/pobtrans.gif">
          <a:extLst>
            <a:ext uri="{FF2B5EF4-FFF2-40B4-BE49-F238E27FC236}">
              <a16:creationId xmlns:a16="http://schemas.microsoft.com/office/drawing/2014/main" id="{E6097C42-D1E3-4FFC-84D8-23DE4DEFF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2" name="Imagen 7597" descr="http://www.icbf.gov.co/images/pobtrans.gif">
          <a:extLst>
            <a:ext uri="{FF2B5EF4-FFF2-40B4-BE49-F238E27FC236}">
              <a16:creationId xmlns:a16="http://schemas.microsoft.com/office/drawing/2014/main" id="{DA086C9D-5D39-4E23-8576-91E91841F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3" name="Imagen 7659" descr="http://www.icbf.gov.co/images/pobtrans.gif">
          <a:extLst>
            <a:ext uri="{FF2B5EF4-FFF2-40B4-BE49-F238E27FC236}">
              <a16:creationId xmlns:a16="http://schemas.microsoft.com/office/drawing/2014/main" id="{EDFA28BE-F313-4AFA-AFB2-2A47D3F5B7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4" name="Imagen 7767" descr="http://www.icbf.gov.co/images/pobtrans.gif">
          <a:extLst>
            <a:ext uri="{FF2B5EF4-FFF2-40B4-BE49-F238E27FC236}">
              <a16:creationId xmlns:a16="http://schemas.microsoft.com/office/drawing/2014/main" id="{7B4E2BBC-2B08-4192-A30E-91A85DFD19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5" name="Imagen 7853" descr="http://www.icbf.gov.co/images/pobtrans.gif">
          <a:extLst>
            <a:ext uri="{FF2B5EF4-FFF2-40B4-BE49-F238E27FC236}">
              <a16:creationId xmlns:a16="http://schemas.microsoft.com/office/drawing/2014/main" id="{593A0EFC-CC8A-4090-8793-40298E276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6" name="Imagen 7936" descr="http://www.icbf.gov.co/images/pobtrans.gif">
          <a:extLst>
            <a:ext uri="{FF2B5EF4-FFF2-40B4-BE49-F238E27FC236}">
              <a16:creationId xmlns:a16="http://schemas.microsoft.com/office/drawing/2014/main" id="{6218729D-47B7-4790-BE5E-F9994B633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7" name="Imagen 8612" descr="http://www.icbf.gov.co/images/pobtrans.gif">
          <a:extLst>
            <a:ext uri="{FF2B5EF4-FFF2-40B4-BE49-F238E27FC236}">
              <a16:creationId xmlns:a16="http://schemas.microsoft.com/office/drawing/2014/main" id="{1759247D-8B69-4669-A127-D35A1B5B2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8" name="Imagen 9931" descr="http://www.icbf.gov.co/images/pobtrans.gif">
          <a:extLst>
            <a:ext uri="{FF2B5EF4-FFF2-40B4-BE49-F238E27FC236}">
              <a16:creationId xmlns:a16="http://schemas.microsoft.com/office/drawing/2014/main" id="{D24FA063-0069-4D5A-9512-A10ABEE25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49" name="Imagen 10425" descr="http://www.icbf.gov.co/images/pobtrans.gif">
          <a:extLst>
            <a:ext uri="{FF2B5EF4-FFF2-40B4-BE49-F238E27FC236}">
              <a16:creationId xmlns:a16="http://schemas.microsoft.com/office/drawing/2014/main" id="{DC3DD8FE-3775-4F4A-84D8-58D335458B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0" name="Imagen 10665" descr="http://www.icbf.gov.co/images/pobtrans.gif">
          <a:extLst>
            <a:ext uri="{FF2B5EF4-FFF2-40B4-BE49-F238E27FC236}">
              <a16:creationId xmlns:a16="http://schemas.microsoft.com/office/drawing/2014/main" id="{56528D08-D834-4D38-9B1E-638AA661B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1" name="Imagen 12565" descr="http://www.icbf.gov.co/images/pobtrans.gif">
          <a:extLst>
            <a:ext uri="{FF2B5EF4-FFF2-40B4-BE49-F238E27FC236}">
              <a16:creationId xmlns:a16="http://schemas.microsoft.com/office/drawing/2014/main" id="{65507B62-B9AF-4A9F-B6D1-1AC9C8369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2" name="Imagen 12591" descr="http://www.icbf.gov.co/images/pobtrans.gif">
          <a:extLst>
            <a:ext uri="{FF2B5EF4-FFF2-40B4-BE49-F238E27FC236}">
              <a16:creationId xmlns:a16="http://schemas.microsoft.com/office/drawing/2014/main" id="{A52EE464-C396-468D-AE67-FCE674C22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3" name="Imagen 12605" descr="http://www.icbf.gov.co/images/pobtrans.gif">
          <a:extLst>
            <a:ext uri="{FF2B5EF4-FFF2-40B4-BE49-F238E27FC236}">
              <a16:creationId xmlns:a16="http://schemas.microsoft.com/office/drawing/2014/main" id="{31CC28B3-C80D-4A25-A440-3749A99C98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4" name="Imagen 12623" descr="http://www.icbf.gov.co/images/pobtrans.gif">
          <a:extLst>
            <a:ext uri="{FF2B5EF4-FFF2-40B4-BE49-F238E27FC236}">
              <a16:creationId xmlns:a16="http://schemas.microsoft.com/office/drawing/2014/main" id="{14E44C3E-4E8E-4794-AAA8-87F92ACFAD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5" name="Imagen 12635" descr="http://www.icbf.gov.co/images/pobtrans.gif">
          <a:extLst>
            <a:ext uri="{FF2B5EF4-FFF2-40B4-BE49-F238E27FC236}">
              <a16:creationId xmlns:a16="http://schemas.microsoft.com/office/drawing/2014/main" id="{B94BE792-4A30-429C-8A50-1DBDD13F0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6" name="Imagen 12645" descr="http://www.icbf.gov.co/images/pobtrans.gif">
          <a:extLst>
            <a:ext uri="{FF2B5EF4-FFF2-40B4-BE49-F238E27FC236}">
              <a16:creationId xmlns:a16="http://schemas.microsoft.com/office/drawing/2014/main" id="{9183F42C-B72D-4CB5-82FA-33E8459410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7" name="Imagen 12651" descr="http://www.icbf.gov.co/images/pobtrans.gif">
          <a:extLst>
            <a:ext uri="{FF2B5EF4-FFF2-40B4-BE49-F238E27FC236}">
              <a16:creationId xmlns:a16="http://schemas.microsoft.com/office/drawing/2014/main" id="{F9D25CA1-506D-4A5B-9F81-6D76BCE6A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8" name="Imagen 13130" descr="http://www.icbf.gov.co/images/pobtrans.gif">
          <a:extLst>
            <a:ext uri="{FF2B5EF4-FFF2-40B4-BE49-F238E27FC236}">
              <a16:creationId xmlns:a16="http://schemas.microsoft.com/office/drawing/2014/main" id="{6EE3EE85-34F1-4F50-ADAA-163006DBAE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59" name="Imagen 13576" descr="http://www.icbf.gov.co/images/pobtrans.gif">
          <a:extLst>
            <a:ext uri="{FF2B5EF4-FFF2-40B4-BE49-F238E27FC236}">
              <a16:creationId xmlns:a16="http://schemas.microsoft.com/office/drawing/2014/main" id="{A31947BA-3E98-4716-A306-5C8FD699AC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0" name="Imagen 13599" descr="http://www.icbf.gov.co/images/pobtrans.gif">
          <a:extLst>
            <a:ext uri="{FF2B5EF4-FFF2-40B4-BE49-F238E27FC236}">
              <a16:creationId xmlns:a16="http://schemas.microsoft.com/office/drawing/2014/main" id="{AF7DB631-0325-4D24-AD94-A077514F5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1" name="Imagen 13600" descr="http://www.icbf.gov.co/images/pobtrans.gif">
          <a:extLst>
            <a:ext uri="{FF2B5EF4-FFF2-40B4-BE49-F238E27FC236}">
              <a16:creationId xmlns:a16="http://schemas.microsoft.com/office/drawing/2014/main" id="{F9E676EC-8D19-467B-9A9F-20B5573CF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2" name="Imagen 13603" descr="http://www.icbf.gov.co/images/pobtrans.gif">
          <a:extLst>
            <a:ext uri="{FF2B5EF4-FFF2-40B4-BE49-F238E27FC236}">
              <a16:creationId xmlns:a16="http://schemas.microsoft.com/office/drawing/2014/main" id="{4E2A2351-D8CD-4926-90CC-ACE8C3491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3" name="Imagen 13611" descr="http://www.icbf.gov.co/images/pobtrans.gif">
          <a:extLst>
            <a:ext uri="{FF2B5EF4-FFF2-40B4-BE49-F238E27FC236}">
              <a16:creationId xmlns:a16="http://schemas.microsoft.com/office/drawing/2014/main" id="{835D3DE9-2325-4266-A751-8EE0E05FC2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4" name="Imagen 13903" descr="http://www.icbf.gov.co/images/pobtrans.gif">
          <a:extLst>
            <a:ext uri="{FF2B5EF4-FFF2-40B4-BE49-F238E27FC236}">
              <a16:creationId xmlns:a16="http://schemas.microsoft.com/office/drawing/2014/main" id="{22509A46-C362-458F-9222-0FF8D79F8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5" name="Imagen 13983" descr="http://www.icbf.gov.co/images/pobtrans.gif">
          <a:extLst>
            <a:ext uri="{FF2B5EF4-FFF2-40B4-BE49-F238E27FC236}">
              <a16:creationId xmlns:a16="http://schemas.microsoft.com/office/drawing/2014/main" id="{6A0DA4D8-05D2-4862-9568-6A27756D5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6" name="Imagen 14387" descr="http://www.icbf.gov.co/images/pobtrans.gif">
          <a:extLst>
            <a:ext uri="{FF2B5EF4-FFF2-40B4-BE49-F238E27FC236}">
              <a16:creationId xmlns:a16="http://schemas.microsoft.com/office/drawing/2014/main" id="{EA984731-33C0-482B-A1DC-C36422F46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7" name="Imagen 14460" descr="http://www.icbf.gov.co/images/pobtrans.gif">
          <a:extLst>
            <a:ext uri="{FF2B5EF4-FFF2-40B4-BE49-F238E27FC236}">
              <a16:creationId xmlns:a16="http://schemas.microsoft.com/office/drawing/2014/main" id="{4274EFD2-C0F1-48AE-9481-1C160F5C46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8" name="Imagen 14689" descr="http://www.icbf.gov.co/images/pobtrans.gif">
          <a:extLst>
            <a:ext uri="{FF2B5EF4-FFF2-40B4-BE49-F238E27FC236}">
              <a16:creationId xmlns:a16="http://schemas.microsoft.com/office/drawing/2014/main" id="{1FC98AD0-2F33-4635-B989-8DF3D3613D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69" name="Imagen 14884" descr="http://www.icbf.gov.co/images/pobtrans.gif">
          <a:extLst>
            <a:ext uri="{FF2B5EF4-FFF2-40B4-BE49-F238E27FC236}">
              <a16:creationId xmlns:a16="http://schemas.microsoft.com/office/drawing/2014/main" id="{24FF29B7-A212-46CA-B19B-3C5596CDC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0" name="Imagen 15080" descr="http://www.icbf.gov.co/images/pobtrans.gif">
          <a:extLst>
            <a:ext uri="{FF2B5EF4-FFF2-40B4-BE49-F238E27FC236}">
              <a16:creationId xmlns:a16="http://schemas.microsoft.com/office/drawing/2014/main" id="{5AABEF66-C4F1-4127-98DA-0180FBAF06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1" name="Imagen 15397" descr="http://www.icbf.gov.co/images/pobtrans.gif">
          <a:extLst>
            <a:ext uri="{FF2B5EF4-FFF2-40B4-BE49-F238E27FC236}">
              <a16:creationId xmlns:a16="http://schemas.microsoft.com/office/drawing/2014/main" id="{51DC0508-E80D-4036-9CB1-B60867F77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2" name="Imagen 15538" descr="http://www.icbf.gov.co/images/pobtrans.gif">
          <a:extLst>
            <a:ext uri="{FF2B5EF4-FFF2-40B4-BE49-F238E27FC236}">
              <a16:creationId xmlns:a16="http://schemas.microsoft.com/office/drawing/2014/main" id="{85E2E7E3-71E4-4376-ADE4-90DEA7F4A4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3" name="Imagen 15814" descr="http://www.icbf.gov.co/images/pobtrans.gif">
          <a:extLst>
            <a:ext uri="{FF2B5EF4-FFF2-40B4-BE49-F238E27FC236}">
              <a16:creationId xmlns:a16="http://schemas.microsoft.com/office/drawing/2014/main" id="{17165544-3428-4541-BCC2-429C674A6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4" name="Imagen 15817" descr="http://www.icbf.gov.co/images/pobtrans.gif">
          <a:extLst>
            <a:ext uri="{FF2B5EF4-FFF2-40B4-BE49-F238E27FC236}">
              <a16:creationId xmlns:a16="http://schemas.microsoft.com/office/drawing/2014/main" id="{5EB4D68D-A00A-483C-A495-EA81DE08C0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5" name="Imagen 16193" descr="http://www.icbf.gov.co/images/pobtrans.gif">
          <a:extLst>
            <a:ext uri="{FF2B5EF4-FFF2-40B4-BE49-F238E27FC236}">
              <a16:creationId xmlns:a16="http://schemas.microsoft.com/office/drawing/2014/main" id="{0F351F53-C32A-4DFD-82CD-D70690672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6" name="Imagen 16273" descr="http://www.icbf.gov.co/images/pobtrans.gif">
          <a:extLst>
            <a:ext uri="{FF2B5EF4-FFF2-40B4-BE49-F238E27FC236}">
              <a16:creationId xmlns:a16="http://schemas.microsoft.com/office/drawing/2014/main" id="{DCADBFBC-9E52-41CA-A0F6-B7B9747C3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7" name="Imagen 16503" descr="http://www.icbf.gov.co/images/pobtrans.gif">
          <a:extLst>
            <a:ext uri="{FF2B5EF4-FFF2-40B4-BE49-F238E27FC236}">
              <a16:creationId xmlns:a16="http://schemas.microsoft.com/office/drawing/2014/main" id="{486F5B0F-4166-47AD-AC84-6A87B6194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8" name="Imagen 16724" descr="http://www.icbf.gov.co/images/pobtrans.gif">
          <a:extLst>
            <a:ext uri="{FF2B5EF4-FFF2-40B4-BE49-F238E27FC236}">
              <a16:creationId xmlns:a16="http://schemas.microsoft.com/office/drawing/2014/main" id="{34DC4871-94CC-4090-9E9D-C12184539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79" name="Imagen 17478" descr="http://www.icbf.gov.co/images/pobtrans.gif">
          <a:extLst>
            <a:ext uri="{FF2B5EF4-FFF2-40B4-BE49-F238E27FC236}">
              <a16:creationId xmlns:a16="http://schemas.microsoft.com/office/drawing/2014/main" id="{48CCA892-8B8F-4170-BE2D-85601DDB5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0" name="Imagen 17640" descr="http://www.icbf.gov.co/images/pobtrans.gif">
          <a:extLst>
            <a:ext uri="{FF2B5EF4-FFF2-40B4-BE49-F238E27FC236}">
              <a16:creationId xmlns:a16="http://schemas.microsoft.com/office/drawing/2014/main" id="{A4472341-CBAF-4CDC-B64B-8BFC4B3B5C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1" name="Imagen 17642" descr="http://www.icbf.gov.co/images/pobtrans.gif">
          <a:extLst>
            <a:ext uri="{FF2B5EF4-FFF2-40B4-BE49-F238E27FC236}">
              <a16:creationId xmlns:a16="http://schemas.microsoft.com/office/drawing/2014/main" id="{A688F80E-D14D-4D30-837B-2C39482CE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2" name="Imagen 19004" descr="http://www.icbf.gov.co/images/pobtrans.gif">
          <a:extLst>
            <a:ext uri="{FF2B5EF4-FFF2-40B4-BE49-F238E27FC236}">
              <a16:creationId xmlns:a16="http://schemas.microsoft.com/office/drawing/2014/main" id="{7A031744-3E09-49B6-AD3B-F328EA4349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3" name="Imagen 19474" descr="http://www.icbf.gov.co/images/pobtrans.gif">
          <a:extLst>
            <a:ext uri="{FF2B5EF4-FFF2-40B4-BE49-F238E27FC236}">
              <a16:creationId xmlns:a16="http://schemas.microsoft.com/office/drawing/2014/main" id="{DDACA12B-6AA0-4464-9D7D-3C4046EFE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4" name="Imagen 19708" descr="http://www.icbf.gov.co/images/pobtrans.gif">
          <a:extLst>
            <a:ext uri="{FF2B5EF4-FFF2-40B4-BE49-F238E27FC236}">
              <a16:creationId xmlns:a16="http://schemas.microsoft.com/office/drawing/2014/main" id="{3A34DFF8-607A-48E6-8BF6-B18649A34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5" name="Imagen 19720" descr="http://www.icbf.gov.co/images/pobtrans.gif">
          <a:extLst>
            <a:ext uri="{FF2B5EF4-FFF2-40B4-BE49-F238E27FC236}">
              <a16:creationId xmlns:a16="http://schemas.microsoft.com/office/drawing/2014/main" id="{B452ADEF-70DA-4F20-A19D-FD2CA09DD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6" name="Imagen 19739" descr="http://www.icbf.gov.co/images/pobtrans.gif">
          <a:extLst>
            <a:ext uri="{FF2B5EF4-FFF2-40B4-BE49-F238E27FC236}">
              <a16:creationId xmlns:a16="http://schemas.microsoft.com/office/drawing/2014/main" id="{CC5AC631-0B79-49AD-AEEE-AEDA6E16E7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7" name="Imagen 19765" descr="http://www.icbf.gov.co/images/pobtrans.gif">
          <a:extLst>
            <a:ext uri="{FF2B5EF4-FFF2-40B4-BE49-F238E27FC236}">
              <a16:creationId xmlns:a16="http://schemas.microsoft.com/office/drawing/2014/main" id="{7E08B29C-0CFE-4D20-B11C-67452D533E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8" name="Imagen 19774" descr="http://www.icbf.gov.co/images/pobtrans.gif">
          <a:extLst>
            <a:ext uri="{FF2B5EF4-FFF2-40B4-BE49-F238E27FC236}">
              <a16:creationId xmlns:a16="http://schemas.microsoft.com/office/drawing/2014/main" id="{D90B086B-8E4C-44CF-8CAC-D9A4874F4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89" name="Imagen 20425" descr="http://www.icbf.gov.co/images/pobtrans.gif">
          <a:extLst>
            <a:ext uri="{FF2B5EF4-FFF2-40B4-BE49-F238E27FC236}">
              <a16:creationId xmlns:a16="http://schemas.microsoft.com/office/drawing/2014/main" id="{E589CABD-8565-424F-B95E-8DE33EDC5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0" name="Imagen 20722" descr="http://www.icbf.gov.co/images/pobtrans.gif">
          <a:extLst>
            <a:ext uri="{FF2B5EF4-FFF2-40B4-BE49-F238E27FC236}">
              <a16:creationId xmlns:a16="http://schemas.microsoft.com/office/drawing/2014/main" id="{C29D6B12-0F56-4DA3-82FC-A94F7DDF5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1" name="Imagen 20732" descr="http://www.icbf.gov.co/images/pobtrans.gif">
          <a:extLst>
            <a:ext uri="{FF2B5EF4-FFF2-40B4-BE49-F238E27FC236}">
              <a16:creationId xmlns:a16="http://schemas.microsoft.com/office/drawing/2014/main" id="{C4453E46-84BE-4410-B28F-9FB507E31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2" name="Imagen 21759" descr="http://www.icbf.gov.co/images/pobtrans.gif">
          <a:extLst>
            <a:ext uri="{FF2B5EF4-FFF2-40B4-BE49-F238E27FC236}">
              <a16:creationId xmlns:a16="http://schemas.microsoft.com/office/drawing/2014/main" id="{5C0BC981-7109-4CDF-B9C0-CDEF7F6C8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3" name="Imagen 21761" descr="http://www.icbf.gov.co/images/pobtrans.gif">
          <a:extLst>
            <a:ext uri="{FF2B5EF4-FFF2-40B4-BE49-F238E27FC236}">
              <a16:creationId xmlns:a16="http://schemas.microsoft.com/office/drawing/2014/main" id="{7499796A-4F96-4B24-B6A9-CD1A1CFF78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4" name="Imagen 22260" descr="http://www.icbf.gov.co/images/pobtrans.gif">
          <a:extLst>
            <a:ext uri="{FF2B5EF4-FFF2-40B4-BE49-F238E27FC236}">
              <a16:creationId xmlns:a16="http://schemas.microsoft.com/office/drawing/2014/main" id="{18CB2BEF-B2FB-4939-AF4B-9D4D9F5BC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5" name="Imagen 22263" descr="http://www.icbf.gov.co/images/pobtrans.gif">
          <a:extLst>
            <a:ext uri="{FF2B5EF4-FFF2-40B4-BE49-F238E27FC236}">
              <a16:creationId xmlns:a16="http://schemas.microsoft.com/office/drawing/2014/main" id="{5EFFF151-E71A-44BD-9E7B-E94E2057E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6" name="Imagen 22421" descr="http://www.icbf.gov.co/images/pobtrans.gif">
          <a:extLst>
            <a:ext uri="{FF2B5EF4-FFF2-40B4-BE49-F238E27FC236}">
              <a16:creationId xmlns:a16="http://schemas.microsoft.com/office/drawing/2014/main" id="{BB95CFA7-5A35-4405-97E5-3ABA7C6CE7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7" name="Imagen 22513" descr="http://www.icbf.gov.co/images/pobtrans.gif">
          <a:extLst>
            <a:ext uri="{FF2B5EF4-FFF2-40B4-BE49-F238E27FC236}">
              <a16:creationId xmlns:a16="http://schemas.microsoft.com/office/drawing/2014/main" id="{01045EE7-8B3F-4A3A-B9C9-27B2616D7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8" name="Imagen 22526" descr="http://www.icbf.gov.co/images/pobtrans.gif">
          <a:extLst>
            <a:ext uri="{FF2B5EF4-FFF2-40B4-BE49-F238E27FC236}">
              <a16:creationId xmlns:a16="http://schemas.microsoft.com/office/drawing/2014/main" id="{2EEC0BA2-7FEF-4BAD-B5E4-C246992F7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99" name="Imagen 22532" descr="http://www.icbf.gov.co/images/pobtrans.gif">
          <a:extLst>
            <a:ext uri="{FF2B5EF4-FFF2-40B4-BE49-F238E27FC236}">
              <a16:creationId xmlns:a16="http://schemas.microsoft.com/office/drawing/2014/main" id="{DE77A1C4-4A28-480F-9217-A502C3E1A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0" name="Imagen 22541" descr="http://www.icbf.gov.co/images/pobtrans.gif">
          <a:extLst>
            <a:ext uri="{FF2B5EF4-FFF2-40B4-BE49-F238E27FC236}">
              <a16:creationId xmlns:a16="http://schemas.microsoft.com/office/drawing/2014/main" id="{673A90BA-131B-4871-B4B8-5CC35A0631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1" name="Imagen 22616" descr="http://www.icbf.gov.co/images/pobtrans.gif">
          <a:extLst>
            <a:ext uri="{FF2B5EF4-FFF2-40B4-BE49-F238E27FC236}">
              <a16:creationId xmlns:a16="http://schemas.microsoft.com/office/drawing/2014/main" id="{534FD788-9D91-4E8E-98EB-F4F51568B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2" name="Imagen 24926" descr="http://www.icbf.gov.co/images/pobtrans.gif">
          <a:extLst>
            <a:ext uri="{FF2B5EF4-FFF2-40B4-BE49-F238E27FC236}">
              <a16:creationId xmlns:a16="http://schemas.microsoft.com/office/drawing/2014/main" id="{F97FAB7D-5C02-42AD-AFDD-D0F8EAD5D2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3" name="Imagen 25180" descr="http://www.icbf.gov.co/images/pobtrans.gif">
          <a:extLst>
            <a:ext uri="{FF2B5EF4-FFF2-40B4-BE49-F238E27FC236}">
              <a16:creationId xmlns:a16="http://schemas.microsoft.com/office/drawing/2014/main" id="{B9A8F5BC-15BF-4271-A9C0-A071479A5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4" name="Imagen 26352" descr="http://www.icbf.gov.co/images/pobtrans.gif">
          <a:extLst>
            <a:ext uri="{FF2B5EF4-FFF2-40B4-BE49-F238E27FC236}">
              <a16:creationId xmlns:a16="http://schemas.microsoft.com/office/drawing/2014/main" id="{E2CBB160-E6D3-4AFD-BC29-E1316E744C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5" name="Imagen 26386" descr="http://www.icbf.gov.co/images/pobtrans.gif">
          <a:extLst>
            <a:ext uri="{FF2B5EF4-FFF2-40B4-BE49-F238E27FC236}">
              <a16:creationId xmlns:a16="http://schemas.microsoft.com/office/drawing/2014/main" id="{BB3966FA-0214-4C4D-9C18-1B8501F31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6" name="Imagen 26401" descr="http://www.icbf.gov.co/images/pobtrans.gif">
          <a:extLst>
            <a:ext uri="{FF2B5EF4-FFF2-40B4-BE49-F238E27FC236}">
              <a16:creationId xmlns:a16="http://schemas.microsoft.com/office/drawing/2014/main" id="{735ACFBA-D09B-47FD-9BC5-F1C0B9AA8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7" name="Imagen 26411" descr="http://www.icbf.gov.co/images/pobtrans.gif">
          <a:extLst>
            <a:ext uri="{FF2B5EF4-FFF2-40B4-BE49-F238E27FC236}">
              <a16:creationId xmlns:a16="http://schemas.microsoft.com/office/drawing/2014/main" id="{E2CBBB23-D296-463F-91A2-8E9403306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8" name="Imagen 26420" descr="http://www.icbf.gov.co/images/pobtrans.gif">
          <a:extLst>
            <a:ext uri="{FF2B5EF4-FFF2-40B4-BE49-F238E27FC236}">
              <a16:creationId xmlns:a16="http://schemas.microsoft.com/office/drawing/2014/main" id="{CAC28521-B534-40DE-9663-DD612D636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09" name="Imagen 26433" descr="http://www.icbf.gov.co/images/pobtrans.gif">
          <a:extLst>
            <a:ext uri="{FF2B5EF4-FFF2-40B4-BE49-F238E27FC236}">
              <a16:creationId xmlns:a16="http://schemas.microsoft.com/office/drawing/2014/main" id="{751D7988-0940-44F6-B17B-C7D375A9F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0" name="Imagen 26468" descr="http://www.icbf.gov.co/images/pobtrans.gif">
          <a:extLst>
            <a:ext uri="{FF2B5EF4-FFF2-40B4-BE49-F238E27FC236}">
              <a16:creationId xmlns:a16="http://schemas.microsoft.com/office/drawing/2014/main" id="{CF749D07-79D1-4F7A-B1A8-901A2D0B3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1" name="Imagen 26473" descr="http://www.icbf.gov.co/images/pobtrans.gif">
          <a:extLst>
            <a:ext uri="{FF2B5EF4-FFF2-40B4-BE49-F238E27FC236}">
              <a16:creationId xmlns:a16="http://schemas.microsoft.com/office/drawing/2014/main" id="{458BD330-58A0-407A-98C6-7225F03D6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2" name="Imagen 26476" descr="http://www.icbf.gov.co/images/pobtrans.gif">
          <a:extLst>
            <a:ext uri="{FF2B5EF4-FFF2-40B4-BE49-F238E27FC236}">
              <a16:creationId xmlns:a16="http://schemas.microsoft.com/office/drawing/2014/main" id="{C5F2EC66-9671-4719-BDCA-EBF1A9731F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3" name="Imagen 26583" descr="http://www.icbf.gov.co/images/pobtrans.gif">
          <a:extLst>
            <a:ext uri="{FF2B5EF4-FFF2-40B4-BE49-F238E27FC236}">
              <a16:creationId xmlns:a16="http://schemas.microsoft.com/office/drawing/2014/main" id="{CA0B879A-47E3-4038-B59E-6B1441E16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4" name="Imagen 26594" descr="http://www.icbf.gov.co/images/pobtrans.gif">
          <a:extLst>
            <a:ext uri="{FF2B5EF4-FFF2-40B4-BE49-F238E27FC236}">
              <a16:creationId xmlns:a16="http://schemas.microsoft.com/office/drawing/2014/main" id="{8A00A32B-E80B-4D30-844C-BB39E07503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5" name="Imagen 26605" descr="http://www.icbf.gov.co/images/pobtrans.gif">
          <a:extLst>
            <a:ext uri="{FF2B5EF4-FFF2-40B4-BE49-F238E27FC236}">
              <a16:creationId xmlns:a16="http://schemas.microsoft.com/office/drawing/2014/main" id="{D2CF882E-DFBB-418D-A388-0B62CCAA4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6" name="Imagen 26617" descr="http://www.icbf.gov.co/images/pobtrans.gif">
          <a:extLst>
            <a:ext uri="{FF2B5EF4-FFF2-40B4-BE49-F238E27FC236}">
              <a16:creationId xmlns:a16="http://schemas.microsoft.com/office/drawing/2014/main" id="{FBE72B95-7895-468C-A0E0-3A1F6D113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7" name="Imagen 26634" descr="http://www.icbf.gov.co/images/pobtrans.gif">
          <a:extLst>
            <a:ext uri="{FF2B5EF4-FFF2-40B4-BE49-F238E27FC236}">
              <a16:creationId xmlns:a16="http://schemas.microsoft.com/office/drawing/2014/main" id="{D9269D35-6C7C-4119-BDC5-EC1A0CC11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8" name="Imagen 26666" descr="http://www.icbf.gov.co/images/pobtrans.gif">
          <a:extLst>
            <a:ext uri="{FF2B5EF4-FFF2-40B4-BE49-F238E27FC236}">
              <a16:creationId xmlns:a16="http://schemas.microsoft.com/office/drawing/2014/main" id="{88EE10A1-ED69-4441-B30E-0166A13C3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19" name="Imagen 26687" descr="http://www.icbf.gov.co/images/pobtrans.gif">
          <a:extLst>
            <a:ext uri="{FF2B5EF4-FFF2-40B4-BE49-F238E27FC236}">
              <a16:creationId xmlns:a16="http://schemas.microsoft.com/office/drawing/2014/main" id="{0D3318DA-672F-4FD9-81CF-897CA1A892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0" name="Imagen 26713" descr="http://www.icbf.gov.co/images/pobtrans.gif">
          <a:extLst>
            <a:ext uri="{FF2B5EF4-FFF2-40B4-BE49-F238E27FC236}">
              <a16:creationId xmlns:a16="http://schemas.microsoft.com/office/drawing/2014/main" id="{63497467-281D-4B51-A31E-A47EDC916E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1" name="Imagen 26726" descr="http://www.icbf.gov.co/images/pobtrans.gif">
          <a:extLst>
            <a:ext uri="{FF2B5EF4-FFF2-40B4-BE49-F238E27FC236}">
              <a16:creationId xmlns:a16="http://schemas.microsoft.com/office/drawing/2014/main" id="{D078A756-0B12-405E-83A9-8F79BB512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2" name="Imagen 27432" descr="http://www.icbf.gov.co/images/pobtrans.gif">
          <a:extLst>
            <a:ext uri="{FF2B5EF4-FFF2-40B4-BE49-F238E27FC236}">
              <a16:creationId xmlns:a16="http://schemas.microsoft.com/office/drawing/2014/main" id="{B12AC861-6444-4E80-8AA4-C2D85ECF5F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3" name="Imagen 29931" descr="http://www.icbf.gov.co/images/pobtrans.gif">
          <a:extLst>
            <a:ext uri="{FF2B5EF4-FFF2-40B4-BE49-F238E27FC236}">
              <a16:creationId xmlns:a16="http://schemas.microsoft.com/office/drawing/2014/main" id="{4DE0AFAA-4103-4AD8-91AB-E3273B49B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4" name="Imagen 29941" descr="http://www.icbf.gov.co/images/pobtrans.gif">
          <a:extLst>
            <a:ext uri="{FF2B5EF4-FFF2-40B4-BE49-F238E27FC236}">
              <a16:creationId xmlns:a16="http://schemas.microsoft.com/office/drawing/2014/main" id="{D3BEB6BA-11FA-4876-8876-98A39416F4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5" name="Imagen 29990" descr="http://www.icbf.gov.co/images/pobtrans.gif">
          <a:extLst>
            <a:ext uri="{FF2B5EF4-FFF2-40B4-BE49-F238E27FC236}">
              <a16:creationId xmlns:a16="http://schemas.microsoft.com/office/drawing/2014/main" id="{0A0B2BD7-CB98-48EC-9B78-BBE6C18E2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6" name="Imagen 30000" descr="http://www.icbf.gov.co/images/pobtrans.gif">
          <a:extLst>
            <a:ext uri="{FF2B5EF4-FFF2-40B4-BE49-F238E27FC236}">
              <a16:creationId xmlns:a16="http://schemas.microsoft.com/office/drawing/2014/main" id="{36BDB9D3-9EA4-4931-AF03-B0BC26CA4D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7" name="Imagen 30062" descr="http://www.icbf.gov.co/images/pobtrans.gif">
          <a:extLst>
            <a:ext uri="{FF2B5EF4-FFF2-40B4-BE49-F238E27FC236}">
              <a16:creationId xmlns:a16="http://schemas.microsoft.com/office/drawing/2014/main" id="{CD496B4B-7F9F-4342-A311-04AE24B6B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8" name="Imagen 30457" descr="http://www.icbf.gov.co/images/pobtrans.gif">
          <a:extLst>
            <a:ext uri="{FF2B5EF4-FFF2-40B4-BE49-F238E27FC236}">
              <a16:creationId xmlns:a16="http://schemas.microsoft.com/office/drawing/2014/main" id="{9B9B9C0C-07C5-4A39-8E96-27A82AEDC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29" name="Imagen 30467" descr="http://www.icbf.gov.co/images/pobtrans.gif">
          <a:extLst>
            <a:ext uri="{FF2B5EF4-FFF2-40B4-BE49-F238E27FC236}">
              <a16:creationId xmlns:a16="http://schemas.microsoft.com/office/drawing/2014/main" id="{EEDB79D7-D878-455A-AAEA-0554BC1E0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0" name="Imagen 30991" descr="http://www.icbf.gov.co/images/pobtrans.gif">
          <a:extLst>
            <a:ext uri="{FF2B5EF4-FFF2-40B4-BE49-F238E27FC236}">
              <a16:creationId xmlns:a16="http://schemas.microsoft.com/office/drawing/2014/main" id="{A9D97B11-B6C5-4D43-AB94-0A5890A4A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1" name="Imagen 31612" descr="http://www.icbf.gov.co/images/pobtrans.gif">
          <a:extLst>
            <a:ext uri="{FF2B5EF4-FFF2-40B4-BE49-F238E27FC236}">
              <a16:creationId xmlns:a16="http://schemas.microsoft.com/office/drawing/2014/main" id="{DE487C5B-6633-4C18-AAF1-A7392A507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2" name="Imagen 31624" descr="http://www.icbf.gov.co/images/pobtrans.gif">
          <a:extLst>
            <a:ext uri="{FF2B5EF4-FFF2-40B4-BE49-F238E27FC236}">
              <a16:creationId xmlns:a16="http://schemas.microsoft.com/office/drawing/2014/main" id="{821DEBA2-99E9-4C57-BAB6-281BF8978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3" name="Imagen 32047" descr="http://www.icbf.gov.co/images/pobtrans.gif">
          <a:extLst>
            <a:ext uri="{FF2B5EF4-FFF2-40B4-BE49-F238E27FC236}">
              <a16:creationId xmlns:a16="http://schemas.microsoft.com/office/drawing/2014/main" id="{D8994188-988D-4B22-853E-E51C1B8CB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4" name="Imagen 32272" descr="http://www.icbf.gov.co/images/pobtrans.gif">
          <a:extLst>
            <a:ext uri="{FF2B5EF4-FFF2-40B4-BE49-F238E27FC236}">
              <a16:creationId xmlns:a16="http://schemas.microsoft.com/office/drawing/2014/main" id="{3BC2A729-DF87-4528-B9D4-0812C1997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5" name="Imagen 32612" descr="http://www.icbf.gov.co/images/pobtrans.gif">
          <a:extLst>
            <a:ext uri="{FF2B5EF4-FFF2-40B4-BE49-F238E27FC236}">
              <a16:creationId xmlns:a16="http://schemas.microsoft.com/office/drawing/2014/main" id="{3C8F9E70-984E-4339-A857-DF1092B12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6" name="Imagen 32881" descr="http://www.icbf.gov.co/images/pobtrans.gif">
          <a:extLst>
            <a:ext uri="{FF2B5EF4-FFF2-40B4-BE49-F238E27FC236}">
              <a16:creationId xmlns:a16="http://schemas.microsoft.com/office/drawing/2014/main" id="{CBCE22BB-DA9F-49FA-AE45-CB69E9C20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7" name="Imagen 34363" descr="http://www.icbf.gov.co/images/pobtrans.gif">
          <a:extLst>
            <a:ext uri="{FF2B5EF4-FFF2-40B4-BE49-F238E27FC236}">
              <a16:creationId xmlns:a16="http://schemas.microsoft.com/office/drawing/2014/main" id="{F8C57D2E-CA08-4FDA-83B6-C556A6283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8" name="Imagen 34367" descr="http://www.icbf.gov.co/images/pobtrans.gif">
          <a:extLst>
            <a:ext uri="{FF2B5EF4-FFF2-40B4-BE49-F238E27FC236}">
              <a16:creationId xmlns:a16="http://schemas.microsoft.com/office/drawing/2014/main" id="{A678E258-3F23-45C0-B7D2-A6CFAA7149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39" name="Imagen 34608" descr="http://www.icbf.gov.co/images/pobtrans.gif">
          <a:extLst>
            <a:ext uri="{FF2B5EF4-FFF2-40B4-BE49-F238E27FC236}">
              <a16:creationId xmlns:a16="http://schemas.microsoft.com/office/drawing/2014/main" id="{70AEB602-6999-4D0B-8766-AD9DC6031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40" name="Imagen 35048" descr="http://www.icbf.gov.co/images/pobtrans.gif">
          <a:extLst>
            <a:ext uri="{FF2B5EF4-FFF2-40B4-BE49-F238E27FC236}">
              <a16:creationId xmlns:a16="http://schemas.microsoft.com/office/drawing/2014/main" id="{DABDE3FE-D838-43CC-98A9-A8B57705A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41" name="Imagen 35978" descr="http://www.icbf.gov.co/images/pobtrans.gif">
          <a:extLst>
            <a:ext uri="{FF2B5EF4-FFF2-40B4-BE49-F238E27FC236}">
              <a16:creationId xmlns:a16="http://schemas.microsoft.com/office/drawing/2014/main" id="{657D5451-0C59-4678-A1E5-1ECAC1827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42" name="Imagen 36001" descr="http://www.icbf.gov.co/images/pobtrans.gif">
          <a:extLst>
            <a:ext uri="{FF2B5EF4-FFF2-40B4-BE49-F238E27FC236}">
              <a16:creationId xmlns:a16="http://schemas.microsoft.com/office/drawing/2014/main" id="{D202B67C-ABF7-43AE-81E8-60279990B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43" name="Imagen 36006" descr="http://www.icbf.gov.co/images/pobtrans.gif">
          <a:extLst>
            <a:ext uri="{FF2B5EF4-FFF2-40B4-BE49-F238E27FC236}">
              <a16:creationId xmlns:a16="http://schemas.microsoft.com/office/drawing/2014/main" id="{8978B62B-5ED7-461D-B256-13A14D8B6A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44" name="Imagen 36010" descr="http://www.icbf.gov.co/images/pobtrans.gif">
          <a:extLst>
            <a:ext uri="{FF2B5EF4-FFF2-40B4-BE49-F238E27FC236}">
              <a16:creationId xmlns:a16="http://schemas.microsoft.com/office/drawing/2014/main" id="{9C35B9BA-743D-4045-8A20-7BEE092D0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45" name="Imagen 36018" descr="http://www.icbf.gov.co/images/pobtrans.gif">
          <a:extLst>
            <a:ext uri="{FF2B5EF4-FFF2-40B4-BE49-F238E27FC236}">
              <a16:creationId xmlns:a16="http://schemas.microsoft.com/office/drawing/2014/main" id="{B30D85AD-D82F-4DB9-B933-C0F26CD816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62</xdr:row>
      <xdr:rowOff>0</xdr:rowOff>
    </xdr:from>
    <xdr:to>
      <xdr:col>4</xdr:col>
      <xdr:colOff>9525</xdr:colOff>
      <xdr:row>62</xdr:row>
      <xdr:rowOff>114300</xdr:rowOff>
    </xdr:to>
    <xdr:pic>
      <xdr:nvPicPr>
        <xdr:cNvPr id="146" name="Imagen 36027" descr="http://www.icbf.gov.co/images/pobtrans.gif">
          <a:extLst>
            <a:ext uri="{FF2B5EF4-FFF2-40B4-BE49-F238E27FC236}">
              <a16:creationId xmlns:a16="http://schemas.microsoft.com/office/drawing/2014/main" id="{BECFBAFF-E542-402A-A674-3A1F60658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263140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62</xdr:row>
      <xdr:rowOff>0</xdr:rowOff>
    </xdr:from>
    <xdr:ext cx="9525" cy="114300"/>
    <xdr:pic>
      <xdr:nvPicPr>
        <xdr:cNvPr id="147" name="Imagen 146" descr="http://www.icbf.gov.co/images/pobtrans.gif">
          <a:extLst>
            <a:ext uri="{FF2B5EF4-FFF2-40B4-BE49-F238E27FC236}">
              <a16:creationId xmlns:a16="http://schemas.microsoft.com/office/drawing/2014/main" id="{A967D63D-450C-4D62-96E6-AF457AF663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48" name="Imagen 147" descr="http://www.icbf.gov.co/images/pobtrans.gif">
          <a:extLst>
            <a:ext uri="{FF2B5EF4-FFF2-40B4-BE49-F238E27FC236}">
              <a16:creationId xmlns:a16="http://schemas.microsoft.com/office/drawing/2014/main" id="{2585F198-BB68-49C9-9914-CEA88B1AF0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49" name="Imagen 148" descr="http://www.icbf.gov.co/images/pobtrans.gif">
          <a:extLst>
            <a:ext uri="{FF2B5EF4-FFF2-40B4-BE49-F238E27FC236}">
              <a16:creationId xmlns:a16="http://schemas.microsoft.com/office/drawing/2014/main" id="{544769ED-52F2-45B2-97CE-A76F4B2997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50" name="Imagen 149" descr="http://www.icbf.gov.co/images/pobtrans.gif">
          <a:extLst>
            <a:ext uri="{FF2B5EF4-FFF2-40B4-BE49-F238E27FC236}">
              <a16:creationId xmlns:a16="http://schemas.microsoft.com/office/drawing/2014/main" id="{D1A9A18F-8C6A-4CA7-86B3-843DBDAF04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51" name="Imagen 150" descr="http://www.icbf.gov.co/images/pobtrans.gif">
          <a:extLst>
            <a:ext uri="{FF2B5EF4-FFF2-40B4-BE49-F238E27FC236}">
              <a16:creationId xmlns:a16="http://schemas.microsoft.com/office/drawing/2014/main" id="{5D768120-F47A-4228-A7DD-8EF8207E20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52" name="Imagen 151" descr="http://www.icbf.gov.co/images/pobtrans.gif">
          <a:extLst>
            <a:ext uri="{FF2B5EF4-FFF2-40B4-BE49-F238E27FC236}">
              <a16:creationId xmlns:a16="http://schemas.microsoft.com/office/drawing/2014/main" id="{BA45B7E3-55E1-4978-864A-B18E5DF0E2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53" name="Imagen 152" descr="http://www.icbf.gov.co/images/pobtrans.gif">
          <a:extLst>
            <a:ext uri="{FF2B5EF4-FFF2-40B4-BE49-F238E27FC236}">
              <a16:creationId xmlns:a16="http://schemas.microsoft.com/office/drawing/2014/main" id="{DFC75493-5FE6-4FDF-BB9A-FDAF1F4438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54" name="Imagen 153" descr="http://www.icbf.gov.co/images/pobtrans.gif">
          <a:extLst>
            <a:ext uri="{FF2B5EF4-FFF2-40B4-BE49-F238E27FC236}">
              <a16:creationId xmlns:a16="http://schemas.microsoft.com/office/drawing/2014/main" id="{679FAAC0-05B4-4282-8F54-59C8A9E712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55" name="Imagen 154" descr="http://www.icbf.gov.co/images/pobtrans.gif">
          <a:extLst>
            <a:ext uri="{FF2B5EF4-FFF2-40B4-BE49-F238E27FC236}">
              <a16:creationId xmlns:a16="http://schemas.microsoft.com/office/drawing/2014/main" id="{9B1F73A3-E527-4604-8E2B-4653C2BEFF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56" name="Imagen 155" descr="http://www.icbf.gov.co/images/pobtrans.gif">
          <a:extLst>
            <a:ext uri="{FF2B5EF4-FFF2-40B4-BE49-F238E27FC236}">
              <a16:creationId xmlns:a16="http://schemas.microsoft.com/office/drawing/2014/main" id="{30D1B1D6-F007-4DC4-920F-78E0004104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57" name="Imagen 156" descr="http://www.icbf.gov.co/images/pobtrans.gif">
          <a:extLst>
            <a:ext uri="{FF2B5EF4-FFF2-40B4-BE49-F238E27FC236}">
              <a16:creationId xmlns:a16="http://schemas.microsoft.com/office/drawing/2014/main" id="{2D2BDC15-4128-4B6F-A940-AC83AE76FF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58" name="Imagen 157" descr="http://www.icbf.gov.co/images/pobtrans.gif">
          <a:extLst>
            <a:ext uri="{FF2B5EF4-FFF2-40B4-BE49-F238E27FC236}">
              <a16:creationId xmlns:a16="http://schemas.microsoft.com/office/drawing/2014/main" id="{2F6B004A-BD60-46DF-8850-6DD596B1F0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59" name="Imagen 158" descr="http://www.icbf.gov.co/images/pobtrans.gif">
          <a:extLst>
            <a:ext uri="{FF2B5EF4-FFF2-40B4-BE49-F238E27FC236}">
              <a16:creationId xmlns:a16="http://schemas.microsoft.com/office/drawing/2014/main" id="{F11C51B6-E0A1-4308-A5C1-E26D2E83A8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60" name="Imagen 159" descr="http://www.icbf.gov.co/images/pobtrans.gif">
          <a:extLst>
            <a:ext uri="{FF2B5EF4-FFF2-40B4-BE49-F238E27FC236}">
              <a16:creationId xmlns:a16="http://schemas.microsoft.com/office/drawing/2014/main" id="{A033B6D7-113A-4A1E-843E-ECD84A3078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61" name="Imagen 160" descr="http://www.icbf.gov.co/images/pobtrans.gif">
          <a:extLst>
            <a:ext uri="{FF2B5EF4-FFF2-40B4-BE49-F238E27FC236}">
              <a16:creationId xmlns:a16="http://schemas.microsoft.com/office/drawing/2014/main" id="{7C8953FE-1E51-4DF0-AABE-1F6865C1F9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62" name="Imagen 161" descr="http://www.icbf.gov.co/images/pobtrans.gif">
          <a:extLst>
            <a:ext uri="{FF2B5EF4-FFF2-40B4-BE49-F238E27FC236}">
              <a16:creationId xmlns:a16="http://schemas.microsoft.com/office/drawing/2014/main" id="{615CBEC5-4FDF-4906-A036-FC8C4D732A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63" name="Imagen 162" descr="http://www.icbf.gov.co/images/pobtrans.gif">
          <a:extLst>
            <a:ext uri="{FF2B5EF4-FFF2-40B4-BE49-F238E27FC236}">
              <a16:creationId xmlns:a16="http://schemas.microsoft.com/office/drawing/2014/main" id="{A61EFF9F-13FB-4B10-98E4-901985F446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64" name="Imagen 163" descr="http://www.icbf.gov.co/images/pobtrans.gif">
          <a:extLst>
            <a:ext uri="{FF2B5EF4-FFF2-40B4-BE49-F238E27FC236}">
              <a16:creationId xmlns:a16="http://schemas.microsoft.com/office/drawing/2014/main" id="{686CA690-54EA-4B1F-91A4-DF266D0721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65" name="Imagen 164" descr="http://www.icbf.gov.co/images/pobtrans.gif">
          <a:extLst>
            <a:ext uri="{FF2B5EF4-FFF2-40B4-BE49-F238E27FC236}">
              <a16:creationId xmlns:a16="http://schemas.microsoft.com/office/drawing/2014/main" id="{06E3FA11-1547-4374-BE6C-2DBD06A711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66" name="Imagen 165" descr="http://www.icbf.gov.co/images/pobtrans.gif">
          <a:extLst>
            <a:ext uri="{FF2B5EF4-FFF2-40B4-BE49-F238E27FC236}">
              <a16:creationId xmlns:a16="http://schemas.microsoft.com/office/drawing/2014/main" id="{51CF89A8-2B09-4BF7-AB75-A5958FB3F5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67" name="Imagen 166" descr="http://www.icbf.gov.co/images/pobtrans.gif">
          <a:extLst>
            <a:ext uri="{FF2B5EF4-FFF2-40B4-BE49-F238E27FC236}">
              <a16:creationId xmlns:a16="http://schemas.microsoft.com/office/drawing/2014/main" id="{698C3AE6-5753-415D-B7FE-B933B52CE3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68" name="Imagen 167" descr="http://www.icbf.gov.co/images/pobtrans.gif">
          <a:extLst>
            <a:ext uri="{FF2B5EF4-FFF2-40B4-BE49-F238E27FC236}">
              <a16:creationId xmlns:a16="http://schemas.microsoft.com/office/drawing/2014/main" id="{4432C6FA-1A49-4D0C-81AE-07D7CFB7EC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69" name="Imagen 168" descr="http://www.icbf.gov.co/images/pobtrans.gif">
          <a:extLst>
            <a:ext uri="{FF2B5EF4-FFF2-40B4-BE49-F238E27FC236}">
              <a16:creationId xmlns:a16="http://schemas.microsoft.com/office/drawing/2014/main" id="{DD80C0E2-6EBB-44E2-8954-152B94A0C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70" name="Imagen 169" descr="http://www.icbf.gov.co/images/pobtrans.gif">
          <a:extLst>
            <a:ext uri="{FF2B5EF4-FFF2-40B4-BE49-F238E27FC236}">
              <a16:creationId xmlns:a16="http://schemas.microsoft.com/office/drawing/2014/main" id="{26A1E981-E1CC-42D2-B8DC-C584E7857E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71" name="Imagen 170" descr="http://www.icbf.gov.co/images/pobtrans.gif">
          <a:extLst>
            <a:ext uri="{FF2B5EF4-FFF2-40B4-BE49-F238E27FC236}">
              <a16:creationId xmlns:a16="http://schemas.microsoft.com/office/drawing/2014/main" id="{0F1BA559-4D75-45CF-AFB6-696D3F2270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72" name="Imagen 171" descr="http://www.icbf.gov.co/images/pobtrans.gif">
          <a:extLst>
            <a:ext uri="{FF2B5EF4-FFF2-40B4-BE49-F238E27FC236}">
              <a16:creationId xmlns:a16="http://schemas.microsoft.com/office/drawing/2014/main" id="{CB9C3078-9F82-4E55-8D00-BABC7FFBE2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73" name="Imagen 172" descr="http://www.icbf.gov.co/images/pobtrans.gif">
          <a:extLst>
            <a:ext uri="{FF2B5EF4-FFF2-40B4-BE49-F238E27FC236}">
              <a16:creationId xmlns:a16="http://schemas.microsoft.com/office/drawing/2014/main" id="{B8C7BA92-DC43-4CC3-AEEB-A01A039E37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74" name="Imagen 173" descr="http://www.icbf.gov.co/images/pobtrans.gif">
          <a:extLst>
            <a:ext uri="{FF2B5EF4-FFF2-40B4-BE49-F238E27FC236}">
              <a16:creationId xmlns:a16="http://schemas.microsoft.com/office/drawing/2014/main" id="{444D3FEB-923C-44FC-AB17-4B17770C6A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75" name="Imagen 174" descr="http://www.icbf.gov.co/images/pobtrans.gif">
          <a:extLst>
            <a:ext uri="{FF2B5EF4-FFF2-40B4-BE49-F238E27FC236}">
              <a16:creationId xmlns:a16="http://schemas.microsoft.com/office/drawing/2014/main" id="{7AED8841-4F07-4281-BC6D-033C9BE836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76" name="Imagen 175" descr="http://www.icbf.gov.co/images/pobtrans.gif">
          <a:extLst>
            <a:ext uri="{FF2B5EF4-FFF2-40B4-BE49-F238E27FC236}">
              <a16:creationId xmlns:a16="http://schemas.microsoft.com/office/drawing/2014/main" id="{9D24B7C1-82F7-459A-AC0D-530DA555E5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77" name="Imagen 176" descr="http://www.icbf.gov.co/images/pobtrans.gif">
          <a:extLst>
            <a:ext uri="{FF2B5EF4-FFF2-40B4-BE49-F238E27FC236}">
              <a16:creationId xmlns:a16="http://schemas.microsoft.com/office/drawing/2014/main" id="{7A8DE315-A25F-4B17-A2A6-FD677A75F0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78" name="Imagen 177" descr="http://www.icbf.gov.co/images/pobtrans.gif">
          <a:extLst>
            <a:ext uri="{FF2B5EF4-FFF2-40B4-BE49-F238E27FC236}">
              <a16:creationId xmlns:a16="http://schemas.microsoft.com/office/drawing/2014/main" id="{7CA031FA-D172-4433-AD86-351EF17569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79" name="Imagen 178" descr="http://www.icbf.gov.co/images/pobtrans.gif">
          <a:extLst>
            <a:ext uri="{FF2B5EF4-FFF2-40B4-BE49-F238E27FC236}">
              <a16:creationId xmlns:a16="http://schemas.microsoft.com/office/drawing/2014/main" id="{63AF42CB-64E9-4D86-B61F-F62305C4F7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80" name="Imagen 179" descr="http://www.icbf.gov.co/images/pobtrans.gif">
          <a:extLst>
            <a:ext uri="{FF2B5EF4-FFF2-40B4-BE49-F238E27FC236}">
              <a16:creationId xmlns:a16="http://schemas.microsoft.com/office/drawing/2014/main" id="{5D0CCF1B-D390-4515-A624-10EC1FCA4C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81" name="Imagen 180" descr="http://www.icbf.gov.co/images/pobtrans.gif">
          <a:extLst>
            <a:ext uri="{FF2B5EF4-FFF2-40B4-BE49-F238E27FC236}">
              <a16:creationId xmlns:a16="http://schemas.microsoft.com/office/drawing/2014/main" id="{82275957-0B68-415B-9E15-5665ACE684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82" name="Imagen 181" descr="http://www.icbf.gov.co/images/pobtrans.gif">
          <a:extLst>
            <a:ext uri="{FF2B5EF4-FFF2-40B4-BE49-F238E27FC236}">
              <a16:creationId xmlns:a16="http://schemas.microsoft.com/office/drawing/2014/main" id="{50C0B263-4F9E-4CEC-88CE-BD0AF60ADD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83" name="Imagen 182" descr="http://www.icbf.gov.co/images/pobtrans.gif">
          <a:extLst>
            <a:ext uri="{FF2B5EF4-FFF2-40B4-BE49-F238E27FC236}">
              <a16:creationId xmlns:a16="http://schemas.microsoft.com/office/drawing/2014/main" id="{83B4038D-5B10-447F-A231-7E57E7E94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84" name="Imagen 183" descr="http://www.icbf.gov.co/images/pobtrans.gif">
          <a:extLst>
            <a:ext uri="{FF2B5EF4-FFF2-40B4-BE49-F238E27FC236}">
              <a16:creationId xmlns:a16="http://schemas.microsoft.com/office/drawing/2014/main" id="{E227D373-B2B8-42FC-9482-A333B69681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85" name="Imagen 184" descr="http://www.icbf.gov.co/images/pobtrans.gif">
          <a:extLst>
            <a:ext uri="{FF2B5EF4-FFF2-40B4-BE49-F238E27FC236}">
              <a16:creationId xmlns:a16="http://schemas.microsoft.com/office/drawing/2014/main" id="{A40C1B83-183D-47FC-80B4-A526038AB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86" name="Imagen 185" descr="http://www.icbf.gov.co/images/pobtrans.gif">
          <a:extLst>
            <a:ext uri="{FF2B5EF4-FFF2-40B4-BE49-F238E27FC236}">
              <a16:creationId xmlns:a16="http://schemas.microsoft.com/office/drawing/2014/main" id="{210065A1-EAE2-4FF0-B10E-AF0461AC37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87" name="Imagen 186" descr="http://www.icbf.gov.co/images/pobtrans.gif">
          <a:extLst>
            <a:ext uri="{FF2B5EF4-FFF2-40B4-BE49-F238E27FC236}">
              <a16:creationId xmlns:a16="http://schemas.microsoft.com/office/drawing/2014/main" id="{AFFCAD86-39B7-4DDA-81B1-61B212D1B3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88" name="Imagen 187" descr="http://www.icbf.gov.co/images/pobtrans.gif">
          <a:extLst>
            <a:ext uri="{FF2B5EF4-FFF2-40B4-BE49-F238E27FC236}">
              <a16:creationId xmlns:a16="http://schemas.microsoft.com/office/drawing/2014/main" id="{D9F01097-C9AB-41ED-AD84-5517215D6F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89" name="Imagen 188" descr="http://www.icbf.gov.co/images/pobtrans.gif">
          <a:extLst>
            <a:ext uri="{FF2B5EF4-FFF2-40B4-BE49-F238E27FC236}">
              <a16:creationId xmlns:a16="http://schemas.microsoft.com/office/drawing/2014/main" id="{8FBBC1FE-5ED7-4E52-931C-4CB18BC993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90" name="Imagen 189" descr="http://www.icbf.gov.co/images/pobtrans.gif">
          <a:extLst>
            <a:ext uri="{FF2B5EF4-FFF2-40B4-BE49-F238E27FC236}">
              <a16:creationId xmlns:a16="http://schemas.microsoft.com/office/drawing/2014/main" id="{53EF29BE-36F0-47BD-9F1D-0EF3B00FFC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91" name="Imagen 190" descr="http://www.icbf.gov.co/images/pobtrans.gif">
          <a:extLst>
            <a:ext uri="{FF2B5EF4-FFF2-40B4-BE49-F238E27FC236}">
              <a16:creationId xmlns:a16="http://schemas.microsoft.com/office/drawing/2014/main" id="{F3D99579-7F08-4736-A1F0-996F773C0A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92" name="Imagen 191" descr="http://www.icbf.gov.co/images/pobtrans.gif">
          <a:extLst>
            <a:ext uri="{FF2B5EF4-FFF2-40B4-BE49-F238E27FC236}">
              <a16:creationId xmlns:a16="http://schemas.microsoft.com/office/drawing/2014/main" id="{E20A0CD4-955A-4B7B-A263-63BEFC6E0B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93" name="Imagen 192" descr="http://www.icbf.gov.co/images/pobtrans.gif">
          <a:extLst>
            <a:ext uri="{FF2B5EF4-FFF2-40B4-BE49-F238E27FC236}">
              <a16:creationId xmlns:a16="http://schemas.microsoft.com/office/drawing/2014/main" id="{873C1C5E-5813-446C-857F-64D05CF656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94" name="Imagen 193" descr="http://www.icbf.gov.co/images/pobtrans.gif">
          <a:extLst>
            <a:ext uri="{FF2B5EF4-FFF2-40B4-BE49-F238E27FC236}">
              <a16:creationId xmlns:a16="http://schemas.microsoft.com/office/drawing/2014/main" id="{82747E55-F08A-450A-B31C-C56C783175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95" name="Imagen 194" descr="http://www.icbf.gov.co/images/pobtrans.gif">
          <a:extLst>
            <a:ext uri="{FF2B5EF4-FFF2-40B4-BE49-F238E27FC236}">
              <a16:creationId xmlns:a16="http://schemas.microsoft.com/office/drawing/2014/main" id="{250AA94A-9A1B-4F0F-8A6B-6C348579A3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96" name="Imagen 195" descr="http://www.icbf.gov.co/images/pobtrans.gif">
          <a:extLst>
            <a:ext uri="{FF2B5EF4-FFF2-40B4-BE49-F238E27FC236}">
              <a16:creationId xmlns:a16="http://schemas.microsoft.com/office/drawing/2014/main" id="{D6B0E4CB-B348-40AB-9F69-C2E7257B90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97" name="Imagen 196" descr="http://www.icbf.gov.co/images/pobtrans.gif">
          <a:extLst>
            <a:ext uri="{FF2B5EF4-FFF2-40B4-BE49-F238E27FC236}">
              <a16:creationId xmlns:a16="http://schemas.microsoft.com/office/drawing/2014/main" id="{05B3F719-57AA-400D-A789-DFF3E7251F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98" name="Imagen 197" descr="http://www.icbf.gov.co/images/pobtrans.gif">
          <a:extLst>
            <a:ext uri="{FF2B5EF4-FFF2-40B4-BE49-F238E27FC236}">
              <a16:creationId xmlns:a16="http://schemas.microsoft.com/office/drawing/2014/main" id="{4AAC5A59-DEF9-497E-AE1E-48CBEA5A30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199" name="Imagen 198" descr="http://www.icbf.gov.co/images/pobtrans.gif">
          <a:extLst>
            <a:ext uri="{FF2B5EF4-FFF2-40B4-BE49-F238E27FC236}">
              <a16:creationId xmlns:a16="http://schemas.microsoft.com/office/drawing/2014/main" id="{82404F82-2F29-47D4-9D8E-8B4EDEE9DF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00" name="Imagen 199" descr="http://www.icbf.gov.co/images/pobtrans.gif">
          <a:extLst>
            <a:ext uri="{FF2B5EF4-FFF2-40B4-BE49-F238E27FC236}">
              <a16:creationId xmlns:a16="http://schemas.microsoft.com/office/drawing/2014/main" id="{1F4537AD-24AB-4A8D-B656-E57FC64EFD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01" name="Imagen 200" descr="http://www.icbf.gov.co/images/pobtrans.gif">
          <a:extLst>
            <a:ext uri="{FF2B5EF4-FFF2-40B4-BE49-F238E27FC236}">
              <a16:creationId xmlns:a16="http://schemas.microsoft.com/office/drawing/2014/main" id="{606CC27D-9107-41DD-9F9E-83F93CC69D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02" name="Imagen 201" descr="http://www.icbf.gov.co/images/pobtrans.gif">
          <a:extLst>
            <a:ext uri="{FF2B5EF4-FFF2-40B4-BE49-F238E27FC236}">
              <a16:creationId xmlns:a16="http://schemas.microsoft.com/office/drawing/2014/main" id="{437C8A54-9A67-4C16-899A-B9E2820AC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03" name="Imagen 202" descr="http://www.icbf.gov.co/images/pobtrans.gif">
          <a:extLst>
            <a:ext uri="{FF2B5EF4-FFF2-40B4-BE49-F238E27FC236}">
              <a16:creationId xmlns:a16="http://schemas.microsoft.com/office/drawing/2014/main" id="{D3ECBED0-DCD7-45FA-B0D4-22050B2A32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04" name="Imagen 203" descr="http://www.icbf.gov.co/images/pobtrans.gif">
          <a:extLst>
            <a:ext uri="{FF2B5EF4-FFF2-40B4-BE49-F238E27FC236}">
              <a16:creationId xmlns:a16="http://schemas.microsoft.com/office/drawing/2014/main" id="{BFFD354E-06EF-46FF-994D-32BBBDFEE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05" name="Imagen 204" descr="http://www.icbf.gov.co/images/pobtrans.gif">
          <a:extLst>
            <a:ext uri="{FF2B5EF4-FFF2-40B4-BE49-F238E27FC236}">
              <a16:creationId xmlns:a16="http://schemas.microsoft.com/office/drawing/2014/main" id="{40EBC0A5-620F-4004-B9AA-F6C32028E1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06" name="Imagen 205" descr="http://www.icbf.gov.co/images/pobtrans.gif">
          <a:extLst>
            <a:ext uri="{FF2B5EF4-FFF2-40B4-BE49-F238E27FC236}">
              <a16:creationId xmlns:a16="http://schemas.microsoft.com/office/drawing/2014/main" id="{4D86E4DB-29F1-436A-9B1F-0B7D075D11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07" name="Imagen 206" descr="http://www.icbf.gov.co/images/pobtrans.gif">
          <a:extLst>
            <a:ext uri="{FF2B5EF4-FFF2-40B4-BE49-F238E27FC236}">
              <a16:creationId xmlns:a16="http://schemas.microsoft.com/office/drawing/2014/main" id="{78977309-AF66-4D76-9419-D9D539362D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08" name="Imagen 207" descr="http://www.icbf.gov.co/images/pobtrans.gif">
          <a:extLst>
            <a:ext uri="{FF2B5EF4-FFF2-40B4-BE49-F238E27FC236}">
              <a16:creationId xmlns:a16="http://schemas.microsoft.com/office/drawing/2014/main" id="{98503FC3-11A9-479A-83DD-691EF38560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09" name="Imagen 208" descr="http://www.icbf.gov.co/images/pobtrans.gif">
          <a:extLst>
            <a:ext uri="{FF2B5EF4-FFF2-40B4-BE49-F238E27FC236}">
              <a16:creationId xmlns:a16="http://schemas.microsoft.com/office/drawing/2014/main" id="{4511A141-6CB0-4EE8-B41E-A4101E1347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10" name="Imagen 209" descr="http://www.icbf.gov.co/images/pobtrans.gif">
          <a:extLst>
            <a:ext uri="{FF2B5EF4-FFF2-40B4-BE49-F238E27FC236}">
              <a16:creationId xmlns:a16="http://schemas.microsoft.com/office/drawing/2014/main" id="{D7ADB234-C6F5-460D-A30F-BB10F9CE3C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11" name="Imagen 210" descr="http://www.icbf.gov.co/images/pobtrans.gif">
          <a:extLst>
            <a:ext uri="{FF2B5EF4-FFF2-40B4-BE49-F238E27FC236}">
              <a16:creationId xmlns:a16="http://schemas.microsoft.com/office/drawing/2014/main" id="{E2B6C523-80E9-4B4C-B89A-F22988EBD9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12" name="Imagen 211" descr="http://www.icbf.gov.co/images/pobtrans.gif">
          <a:extLst>
            <a:ext uri="{FF2B5EF4-FFF2-40B4-BE49-F238E27FC236}">
              <a16:creationId xmlns:a16="http://schemas.microsoft.com/office/drawing/2014/main" id="{DF543B3A-860A-4508-AF49-0D0058C59D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13" name="Imagen 212" descr="http://www.icbf.gov.co/images/pobtrans.gif">
          <a:extLst>
            <a:ext uri="{FF2B5EF4-FFF2-40B4-BE49-F238E27FC236}">
              <a16:creationId xmlns:a16="http://schemas.microsoft.com/office/drawing/2014/main" id="{AFA8A254-E65A-4601-BF17-2D20FFFFE0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14" name="Imagen 213" descr="http://www.icbf.gov.co/images/pobtrans.gif">
          <a:extLst>
            <a:ext uri="{FF2B5EF4-FFF2-40B4-BE49-F238E27FC236}">
              <a16:creationId xmlns:a16="http://schemas.microsoft.com/office/drawing/2014/main" id="{5B33AEE3-A36B-4A70-9D4E-F471C37091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15" name="Imagen 214" descr="http://www.icbf.gov.co/images/pobtrans.gif">
          <a:extLst>
            <a:ext uri="{FF2B5EF4-FFF2-40B4-BE49-F238E27FC236}">
              <a16:creationId xmlns:a16="http://schemas.microsoft.com/office/drawing/2014/main" id="{4CB02EEC-F4C6-4493-A895-552D0A71B9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16" name="Imagen 215" descr="http://www.icbf.gov.co/images/pobtrans.gif">
          <a:extLst>
            <a:ext uri="{FF2B5EF4-FFF2-40B4-BE49-F238E27FC236}">
              <a16:creationId xmlns:a16="http://schemas.microsoft.com/office/drawing/2014/main" id="{C7A3882D-7391-452B-8D79-70AB71771C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17" name="Imagen 216" descr="http://www.icbf.gov.co/images/pobtrans.gif">
          <a:extLst>
            <a:ext uri="{FF2B5EF4-FFF2-40B4-BE49-F238E27FC236}">
              <a16:creationId xmlns:a16="http://schemas.microsoft.com/office/drawing/2014/main" id="{11404CDA-8E47-494E-80FF-BF2EFDAD5D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18" name="Imagen 217" descr="http://www.icbf.gov.co/images/pobtrans.gif">
          <a:extLst>
            <a:ext uri="{FF2B5EF4-FFF2-40B4-BE49-F238E27FC236}">
              <a16:creationId xmlns:a16="http://schemas.microsoft.com/office/drawing/2014/main" id="{08F2C7DB-20C3-4438-BF89-D0BAA279C8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19" name="Imagen 218" descr="http://www.icbf.gov.co/images/pobtrans.gif">
          <a:extLst>
            <a:ext uri="{FF2B5EF4-FFF2-40B4-BE49-F238E27FC236}">
              <a16:creationId xmlns:a16="http://schemas.microsoft.com/office/drawing/2014/main" id="{89F696D6-98AE-4925-8D64-B2E04084A3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20" name="Imagen 219" descr="http://www.icbf.gov.co/images/pobtrans.gif">
          <a:extLst>
            <a:ext uri="{FF2B5EF4-FFF2-40B4-BE49-F238E27FC236}">
              <a16:creationId xmlns:a16="http://schemas.microsoft.com/office/drawing/2014/main" id="{F4085C5D-2303-4B61-979C-D64BB6BF0D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21" name="Imagen 220" descr="http://www.icbf.gov.co/images/pobtrans.gif">
          <a:extLst>
            <a:ext uri="{FF2B5EF4-FFF2-40B4-BE49-F238E27FC236}">
              <a16:creationId xmlns:a16="http://schemas.microsoft.com/office/drawing/2014/main" id="{CFA2A669-D624-41BA-A79D-808AE23767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22" name="Imagen 221" descr="http://www.icbf.gov.co/images/pobtrans.gif">
          <a:extLst>
            <a:ext uri="{FF2B5EF4-FFF2-40B4-BE49-F238E27FC236}">
              <a16:creationId xmlns:a16="http://schemas.microsoft.com/office/drawing/2014/main" id="{66806B3B-6CC7-4B97-8C37-2A8423262E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23" name="Imagen 222" descr="http://www.icbf.gov.co/images/pobtrans.gif">
          <a:extLst>
            <a:ext uri="{FF2B5EF4-FFF2-40B4-BE49-F238E27FC236}">
              <a16:creationId xmlns:a16="http://schemas.microsoft.com/office/drawing/2014/main" id="{EE04331E-EDD6-40D9-8EE0-4719EB396D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24" name="Imagen 223" descr="http://www.icbf.gov.co/images/pobtrans.gif">
          <a:extLst>
            <a:ext uri="{FF2B5EF4-FFF2-40B4-BE49-F238E27FC236}">
              <a16:creationId xmlns:a16="http://schemas.microsoft.com/office/drawing/2014/main" id="{8A2E3847-6450-4948-B468-4EFA346A03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25" name="Imagen 224" descr="http://www.icbf.gov.co/images/pobtrans.gif">
          <a:extLst>
            <a:ext uri="{FF2B5EF4-FFF2-40B4-BE49-F238E27FC236}">
              <a16:creationId xmlns:a16="http://schemas.microsoft.com/office/drawing/2014/main" id="{7CD2AD1B-7C3E-46BF-83F4-17FD77A0CB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26" name="Imagen 225" descr="http://www.icbf.gov.co/images/pobtrans.gif">
          <a:extLst>
            <a:ext uri="{FF2B5EF4-FFF2-40B4-BE49-F238E27FC236}">
              <a16:creationId xmlns:a16="http://schemas.microsoft.com/office/drawing/2014/main" id="{8303368C-83C3-4A01-A6AD-9F6E3E25DA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27" name="Imagen 226" descr="http://www.icbf.gov.co/images/pobtrans.gif">
          <a:extLst>
            <a:ext uri="{FF2B5EF4-FFF2-40B4-BE49-F238E27FC236}">
              <a16:creationId xmlns:a16="http://schemas.microsoft.com/office/drawing/2014/main" id="{23B35318-10B0-4B6E-B123-5E24E8226B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28" name="Imagen 227" descr="http://www.icbf.gov.co/images/pobtrans.gif">
          <a:extLst>
            <a:ext uri="{FF2B5EF4-FFF2-40B4-BE49-F238E27FC236}">
              <a16:creationId xmlns:a16="http://schemas.microsoft.com/office/drawing/2014/main" id="{B9776FB2-6C82-49A9-B377-BCE05079F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29" name="Imagen 228" descr="http://www.icbf.gov.co/images/pobtrans.gif">
          <a:extLst>
            <a:ext uri="{FF2B5EF4-FFF2-40B4-BE49-F238E27FC236}">
              <a16:creationId xmlns:a16="http://schemas.microsoft.com/office/drawing/2014/main" id="{62DE615C-63F1-4122-889C-29B09CAF8D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30" name="Imagen 229" descr="http://www.icbf.gov.co/images/pobtrans.gif">
          <a:extLst>
            <a:ext uri="{FF2B5EF4-FFF2-40B4-BE49-F238E27FC236}">
              <a16:creationId xmlns:a16="http://schemas.microsoft.com/office/drawing/2014/main" id="{C035DE43-7FD3-494B-8434-4BF34A028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31" name="Imagen 230" descr="http://www.icbf.gov.co/images/pobtrans.gif">
          <a:extLst>
            <a:ext uri="{FF2B5EF4-FFF2-40B4-BE49-F238E27FC236}">
              <a16:creationId xmlns:a16="http://schemas.microsoft.com/office/drawing/2014/main" id="{8E29DF91-2E4A-4CD6-8D75-B2C73D5AF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32" name="Imagen 231" descr="http://www.icbf.gov.co/images/pobtrans.gif">
          <a:extLst>
            <a:ext uri="{FF2B5EF4-FFF2-40B4-BE49-F238E27FC236}">
              <a16:creationId xmlns:a16="http://schemas.microsoft.com/office/drawing/2014/main" id="{397402D7-9725-4FD8-8251-B4B73BFF09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33" name="Imagen 232" descr="http://www.icbf.gov.co/images/pobtrans.gif">
          <a:extLst>
            <a:ext uri="{FF2B5EF4-FFF2-40B4-BE49-F238E27FC236}">
              <a16:creationId xmlns:a16="http://schemas.microsoft.com/office/drawing/2014/main" id="{0FDE700C-7411-475A-9D0F-6FE4C8F129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34" name="Imagen 233" descr="http://www.icbf.gov.co/images/pobtrans.gif">
          <a:extLst>
            <a:ext uri="{FF2B5EF4-FFF2-40B4-BE49-F238E27FC236}">
              <a16:creationId xmlns:a16="http://schemas.microsoft.com/office/drawing/2014/main" id="{6ECD88F7-C38E-4057-876F-EC3BB03EFB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35" name="Imagen 234" descr="http://www.icbf.gov.co/images/pobtrans.gif">
          <a:extLst>
            <a:ext uri="{FF2B5EF4-FFF2-40B4-BE49-F238E27FC236}">
              <a16:creationId xmlns:a16="http://schemas.microsoft.com/office/drawing/2014/main" id="{8A791064-735C-4FF1-8010-BB89B06F4E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36" name="Imagen 235" descr="http://www.icbf.gov.co/images/pobtrans.gif">
          <a:extLst>
            <a:ext uri="{FF2B5EF4-FFF2-40B4-BE49-F238E27FC236}">
              <a16:creationId xmlns:a16="http://schemas.microsoft.com/office/drawing/2014/main" id="{C4FD8547-1EB3-4128-8783-7E79ABBBC6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37" name="Imagen 236" descr="http://www.icbf.gov.co/images/pobtrans.gif">
          <a:extLst>
            <a:ext uri="{FF2B5EF4-FFF2-40B4-BE49-F238E27FC236}">
              <a16:creationId xmlns:a16="http://schemas.microsoft.com/office/drawing/2014/main" id="{E253713F-CC45-42C4-9BDA-CD476EBA67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38" name="Imagen 237" descr="http://www.icbf.gov.co/images/pobtrans.gif">
          <a:extLst>
            <a:ext uri="{FF2B5EF4-FFF2-40B4-BE49-F238E27FC236}">
              <a16:creationId xmlns:a16="http://schemas.microsoft.com/office/drawing/2014/main" id="{858594E8-03A6-4D28-B7B6-8525F743FC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39" name="Imagen 238" descr="http://www.icbf.gov.co/images/pobtrans.gif">
          <a:extLst>
            <a:ext uri="{FF2B5EF4-FFF2-40B4-BE49-F238E27FC236}">
              <a16:creationId xmlns:a16="http://schemas.microsoft.com/office/drawing/2014/main" id="{55C67BEA-7D05-4FB4-8970-B05743EE7C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40" name="Imagen 239" descr="http://www.icbf.gov.co/images/pobtrans.gif">
          <a:extLst>
            <a:ext uri="{FF2B5EF4-FFF2-40B4-BE49-F238E27FC236}">
              <a16:creationId xmlns:a16="http://schemas.microsoft.com/office/drawing/2014/main" id="{C21601A5-EC07-4FDD-89AC-3C84363F1D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41" name="Imagen 240" descr="http://www.icbf.gov.co/images/pobtrans.gif">
          <a:extLst>
            <a:ext uri="{FF2B5EF4-FFF2-40B4-BE49-F238E27FC236}">
              <a16:creationId xmlns:a16="http://schemas.microsoft.com/office/drawing/2014/main" id="{CD44FE85-2AF6-4462-8064-E4B10B5629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42" name="Imagen 241" descr="http://www.icbf.gov.co/images/pobtrans.gif">
          <a:extLst>
            <a:ext uri="{FF2B5EF4-FFF2-40B4-BE49-F238E27FC236}">
              <a16:creationId xmlns:a16="http://schemas.microsoft.com/office/drawing/2014/main" id="{18BA0DDB-72FA-456A-9E83-46704CA5FE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43" name="Imagen 242" descr="http://www.icbf.gov.co/images/pobtrans.gif">
          <a:extLst>
            <a:ext uri="{FF2B5EF4-FFF2-40B4-BE49-F238E27FC236}">
              <a16:creationId xmlns:a16="http://schemas.microsoft.com/office/drawing/2014/main" id="{E9FC38A0-6D46-4289-AAE2-CFF5D16994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44" name="Imagen 243" descr="http://www.icbf.gov.co/images/pobtrans.gif">
          <a:extLst>
            <a:ext uri="{FF2B5EF4-FFF2-40B4-BE49-F238E27FC236}">
              <a16:creationId xmlns:a16="http://schemas.microsoft.com/office/drawing/2014/main" id="{5BB9FD2C-A79B-4372-B6AD-C805558D24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45" name="Imagen 244" descr="http://www.icbf.gov.co/images/pobtrans.gif">
          <a:extLst>
            <a:ext uri="{FF2B5EF4-FFF2-40B4-BE49-F238E27FC236}">
              <a16:creationId xmlns:a16="http://schemas.microsoft.com/office/drawing/2014/main" id="{6C1B2D15-21DC-40AF-A1FD-86DFC6E44E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46" name="Imagen 245" descr="http://www.icbf.gov.co/images/pobtrans.gif">
          <a:extLst>
            <a:ext uri="{FF2B5EF4-FFF2-40B4-BE49-F238E27FC236}">
              <a16:creationId xmlns:a16="http://schemas.microsoft.com/office/drawing/2014/main" id="{54BFA0CB-AD87-4B87-9275-E31C6551AB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47" name="Imagen 246" descr="http://www.icbf.gov.co/images/pobtrans.gif">
          <a:extLst>
            <a:ext uri="{FF2B5EF4-FFF2-40B4-BE49-F238E27FC236}">
              <a16:creationId xmlns:a16="http://schemas.microsoft.com/office/drawing/2014/main" id="{F8DE1689-D072-4C95-9D1A-E442B6544C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48" name="Imagen 247" descr="http://www.icbf.gov.co/images/pobtrans.gif">
          <a:extLst>
            <a:ext uri="{FF2B5EF4-FFF2-40B4-BE49-F238E27FC236}">
              <a16:creationId xmlns:a16="http://schemas.microsoft.com/office/drawing/2014/main" id="{BD4F1063-9F0F-4D09-A970-8E82A5693C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49" name="Imagen 248" descr="http://www.icbf.gov.co/images/pobtrans.gif">
          <a:extLst>
            <a:ext uri="{FF2B5EF4-FFF2-40B4-BE49-F238E27FC236}">
              <a16:creationId xmlns:a16="http://schemas.microsoft.com/office/drawing/2014/main" id="{F9167786-FEF2-4364-82BA-685B1A6EBD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50" name="Imagen 249" descr="http://www.icbf.gov.co/images/pobtrans.gif">
          <a:extLst>
            <a:ext uri="{FF2B5EF4-FFF2-40B4-BE49-F238E27FC236}">
              <a16:creationId xmlns:a16="http://schemas.microsoft.com/office/drawing/2014/main" id="{69BFB6CA-785C-4CC3-9B71-08AA723BED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51" name="Imagen 250" descr="http://www.icbf.gov.co/images/pobtrans.gif">
          <a:extLst>
            <a:ext uri="{FF2B5EF4-FFF2-40B4-BE49-F238E27FC236}">
              <a16:creationId xmlns:a16="http://schemas.microsoft.com/office/drawing/2014/main" id="{EDFDE75A-2691-48C0-902A-CA99EDF559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52" name="Imagen 251" descr="http://www.icbf.gov.co/images/pobtrans.gif">
          <a:extLst>
            <a:ext uri="{FF2B5EF4-FFF2-40B4-BE49-F238E27FC236}">
              <a16:creationId xmlns:a16="http://schemas.microsoft.com/office/drawing/2014/main" id="{99C23BB8-F8B8-4BDC-9AA1-560ECE7B1B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53" name="Imagen 252" descr="http://www.icbf.gov.co/images/pobtrans.gif">
          <a:extLst>
            <a:ext uri="{FF2B5EF4-FFF2-40B4-BE49-F238E27FC236}">
              <a16:creationId xmlns:a16="http://schemas.microsoft.com/office/drawing/2014/main" id="{369DA93B-1591-48F1-97F1-48CD3F96F4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54" name="Imagen 253" descr="http://www.icbf.gov.co/images/pobtrans.gif">
          <a:extLst>
            <a:ext uri="{FF2B5EF4-FFF2-40B4-BE49-F238E27FC236}">
              <a16:creationId xmlns:a16="http://schemas.microsoft.com/office/drawing/2014/main" id="{A15E0B4D-E2BC-43EF-82B7-B8975CD10B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55" name="Imagen 254" descr="http://www.icbf.gov.co/images/pobtrans.gif">
          <a:extLst>
            <a:ext uri="{FF2B5EF4-FFF2-40B4-BE49-F238E27FC236}">
              <a16:creationId xmlns:a16="http://schemas.microsoft.com/office/drawing/2014/main" id="{8F72ED26-9DE0-4258-A736-B40C60EF3E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56" name="Imagen 255" descr="http://www.icbf.gov.co/images/pobtrans.gif">
          <a:extLst>
            <a:ext uri="{FF2B5EF4-FFF2-40B4-BE49-F238E27FC236}">
              <a16:creationId xmlns:a16="http://schemas.microsoft.com/office/drawing/2014/main" id="{40E0EC51-24F8-47E7-98D0-E1A914F476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57" name="Imagen 256" descr="http://www.icbf.gov.co/images/pobtrans.gif">
          <a:extLst>
            <a:ext uri="{FF2B5EF4-FFF2-40B4-BE49-F238E27FC236}">
              <a16:creationId xmlns:a16="http://schemas.microsoft.com/office/drawing/2014/main" id="{680BC7D1-F9AA-41A9-B15B-2FDAE3391A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58" name="Imagen 257" descr="http://www.icbf.gov.co/images/pobtrans.gif">
          <a:extLst>
            <a:ext uri="{FF2B5EF4-FFF2-40B4-BE49-F238E27FC236}">
              <a16:creationId xmlns:a16="http://schemas.microsoft.com/office/drawing/2014/main" id="{CF2118ED-095F-49D7-8CB1-521495544B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59" name="Imagen 258" descr="http://www.icbf.gov.co/images/pobtrans.gif">
          <a:extLst>
            <a:ext uri="{FF2B5EF4-FFF2-40B4-BE49-F238E27FC236}">
              <a16:creationId xmlns:a16="http://schemas.microsoft.com/office/drawing/2014/main" id="{2D70693E-3E4E-4EFB-ADEB-DA3DDA9CDD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60" name="Imagen 259" descr="http://www.icbf.gov.co/images/pobtrans.gif">
          <a:extLst>
            <a:ext uri="{FF2B5EF4-FFF2-40B4-BE49-F238E27FC236}">
              <a16:creationId xmlns:a16="http://schemas.microsoft.com/office/drawing/2014/main" id="{2BF05E9C-36A2-46D3-B653-BC46875EE7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61" name="Imagen 260" descr="http://www.icbf.gov.co/images/pobtrans.gif">
          <a:extLst>
            <a:ext uri="{FF2B5EF4-FFF2-40B4-BE49-F238E27FC236}">
              <a16:creationId xmlns:a16="http://schemas.microsoft.com/office/drawing/2014/main" id="{906EC09F-0EE8-4023-BE1E-2DB9318E24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62" name="Imagen 261" descr="http://www.icbf.gov.co/images/pobtrans.gif">
          <a:extLst>
            <a:ext uri="{FF2B5EF4-FFF2-40B4-BE49-F238E27FC236}">
              <a16:creationId xmlns:a16="http://schemas.microsoft.com/office/drawing/2014/main" id="{91F3ED97-6DCD-4FBC-9101-361E93B407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63" name="Imagen 262" descr="http://www.icbf.gov.co/images/pobtrans.gif">
          <a:extLst>
            <a:ext uri="{FF2B5EF4-FFF2-40B4-BE49-F238E27FC236}">
              <a16:creationId xmlns:a16="http://schemas.microsoft.com/office/drawing/2014/main" id="{CB7139F0-300F-4D35-A4D6-FD0D7BBF8B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64" name="Imagen 263" descr="http://www.icbf.gov.co/images/pobtrans.gif">
          <a:extLst>
            <a:ext uri="{FF2B5EF4-FFF2-40B4-BE49-F238E27FC236}">
              <a16:creationId xmlns:a16="http://schemas.microsoft.com/office/drawing/2014/main" id="{62BA60CB-7230-4891-BD38-DF039B6E02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65" name="Imagen 264" descr="http://www.icbf.gov.co/images/pobtrans.gif">
          <a:extLst>
            <a:ext uri="{FF2B5EF4-FFF2-40B4-BE49-F238E27FC236}">
              <a16:creationId xmlns:a16="http://schemas.microsoft.com/office/drawing/2014/main" id="{2696A3D3-30B6-4140-A287-E4DF532687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66" name="Imagen 265" descr="http://www.icbf.gov.co/images/pobtrans.gif">
          <a:extLst>
            <a:ext uri="{FF2B5EF4-FFF2-40B4-BE49-F238E27FC236}">
              <a16:creationId xmlns:a16="http://schemas.microsoft.com/office/drawing/2014/main" id="{68B0508E-6FB0-4295-BE69-B3A83666F3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67" name="Imagen 266" descr="http://www.icbf.gov.co/images/pobtrans.gif">
          <a:extLst>
            <a:ext uri="{FF2B5EF4-FFF2-40B4-BE49-F238E27FC236}">
              <a16:creationId xmlns:a16="http://schemas.microsoft.com/office/drawing/2014/main" id="{2812C515-FFF8-4749-B13C-5E6E6257A0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68" name="Imagen 267" descr="http://www.icbf.gov.co/images/pobtrans.gif">
          <a:extLst>
            <a:ext uri="{FF2B5EF4-FFF2-40B4-BE49-F238E27FC236}">
              <a16:creationId xmlns:a16="http://schemas.microsoft.com/office/drawing/2014/main" id="{CDB9F40F-AE55-4B6C-84F8-917FABE6D3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69" name="Imagen 268" descr="http://www.icbf.gov.co/images/pobtrans.gif">
          <a:extLst>
            <a:ext uri="{FF2B5EF4-FFF2-40B4-BE49-F238E27FC236}">
              <a16:creationId xmlns:a16="http://schemas.microsoft.com/office/drawing/2014/main" id="{E3369F4E-83AD-4AAF-841F-22E3EB818C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70" name="Imagen 269" descr="http://www.icbf.gov.co/images/pobtrans.gif">
          <a:extLst>
            <a:ext uri="{FF2B5EF4-FFF2-40B4-BE49-F238E27FC236}">
              <a16:creationId xmlns:a16="http://schemas.microsoft.com/office/drawing/2014/main" id="{4AA08FA1-60C5-4DB1-9A23-8E6B66294F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71" name="Imagen 270" descr="http://www.icbf.gov.co/images/pobtrans.gif">
          <a:extLst>
            <a:ext uri="{FF2B5EF4-FFF2-40B4-BE49-F238E27FC236}">
              <a16:creationId xmlns:a16="http://schemas.microsoft.com/office/drawing/2014/main" id="{381BC398-29A2-402B-8E03-3C0677612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72" name="Imagen 271" descr="http://www.icbf.gov.co/images/pobtrans.gif">
          <a:extLst>
            <a:ext uri="{FF2B5EF4-FFF2-40B4-BE49-F238E27FC236}">
              <a16:creationId xmlns:a16="http://schemas.microsoft.com/office/drawing/2014/main" id="{50B709D8-5035-4495-A3F6-6A424F871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73" name="Imagen 272" descr="http://www.icbf.gov.co/images/pobtrans.gif">
          <a:extLst>
            <a:ext uri="{FF2B5EF4-FFF2-40B4-BE49-F238E27FC236}">
              <a16:creationId xmlns:a16="http://schemas.microsoft.com/office/drawing/2014/main" id="{B556083D-F5A3-4B96-BD04-86E4410DF9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74" name="Imagen 273" descr="http://www.icbf.gov.co/images/pobtrans.gif">
          <a:extLst>
            <a:ext uri="{FF2B5EF4-FFF2-40B4-BE49-F238E27FC236}">
              <a16:creationId xmlns:a16="http://schemas.microsoft.com/office/drawing/2014/main" id="{72BD627C-02BE-4DC6-ACF7-3D42396A5D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75" name="Imagen 274" descr="http://www.icbf.gov.co/images/pobtrans.gif">
          <a:extLst>
            <a:ext uri="{FF2B5EF4-FFF2-40B4-BE49-F238E27FC236}">
              <a16:creationId xmlns:a16="http://schemas.microsoft.com/office/drawing/2014/main" id="{8364C9F4-446E-46B4-8325-D72D0D1184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76" name="Imagen 275" descr="http://www.icbf.gov.co/images/pobtrans.gif">
          <a:extLst>
            <a:ext uri="{FF2B5EF4-FFF2-40B4-BE49-F238E27FC236}">
              <a16:creationId xmlns:a16="http://schemas.microsoft.com/office/drawing/2014/main" id="{B651D158-D886-4990-847D-DD6C5C5107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77" name="Imagen 276" descr="http://www.icbf.gov.co/images/pobtrans.gif">
          <a:extLst>
            <a:ext uri="{FF2B5EF4-FFF2-40B4-BE49-F238E27FC236}">
              <a16:creationId xmlns:a16="http://schemas.microsoft.com/office/drawing/2014/main" id="{5E820E78-7C35-4D3B-9993-0E6945FF1D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78" name="Imagen 277" descr="http://www.icbf.gov.co/images/pobtrans.gif">
          <a:extLst>
            <a:ext uri="{FF2B5EF4-FFF2-40B4-BE49-F238E27FC236}">
              <a16:creationId xmlns:a16="http://schemas.microsoft.com/office/drawing/2014/main" id="{7B103B1D-A100-4ECB-8101-1BD7CB9DA9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79" name="Imagen 278" descr="http://www.icbf.gov.co/images/pobtrans.gif">
          <a:extLst>
            <a:ext uri="{FF2B5EF4-FFF2-40B4-BE49-F238E27FC236}">
              <a16:creationId xmlns:a16="http://schemas.microsoft.com/office/drawing/2014/main" id="{1D69E867-467F-4C29-9741-9577C2789C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80" name="Imagen 279" descr="http://www.icbf.gov.co/images/pobtrans.gif">
          <a:extLst>
            <a:ext uri="{FF2B5EF4-FFF2-40B4-BE49-F238E27FC236}">
              <a16:creationId xmlns:a16="http://schemas.microsoft.com/office/drawing/2014/main" id="{855B80D5-8B03-47DA-91C7-8689F8647E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81" name="Imagen 280" descr="http://www.icbf.gov.co/images/pobtrans.gif">
          <a:extLst>
            <a:ext uri="{FF2B5EF4-FFF2-40B4-BE49-F238E27FC236}">
              <a16:creationId xmlns:a16="http://schemas.microsoft.com/office/drawing/2014/main" id="{FB956653-E8EB-4782-AF06-C4C0E1E88F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82" name="Imagen 281" descr="http://www.icbf.gov.co/images/pobtrans.gif">
          <a:extLst>
            <a:ext uri="{FF2B5EF4-FFF2-40B4-BE49-F238E27FC236}">
              <a16:creationId xmlns:a16="http://schemas.microsoft.com/office/drawing/2014/main" id="{A489325B-2FE1-437D-8380-491DE5A106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9525" cy="114300"/>
    <xdr:pic>
      <xdr:nvPicPr>
        <xdr:cNvPr id="283" name="Imagen 282" descr="http://www.icbf.gov.co/images/pobtrans.gif">
          <a:extLst>
            <a:ext uri="{FF2B5EF4-FFF2-40B4-BE49-F238E27FC236}">
              <a16:creationId xmlns:a16="http://schemas.microsoft.com/office/drawing/2014/main" id="{CEDF3152-2607-4B96-BA0D-2677A98E81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67375"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84" name="Imagen 283" descr="http://www.icbf.gov.co/images/pobtrans.gif">
          <a:extLst>
            <a:ext uri="{FF2B5EF4-FFF2-40B4-BE49-F238E27FC236}">
              <a16:creationId xmlns:a16="http://schemas.microsoft.com/office/drawing/2014/main" id="{14F0AA1F-158A-410C-A343-3E7C7C88EE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85" name="Imagen 284" descr="http://www.icbf.gov.co/images/pobtrans.gif">
          <a:extLst>
            <a:ext uri="{FF2B5EF4-FFF2-40B4-BE49-F238E27FC236}">
              <a16:creationId xmlns:a16="http://schemas.microsoft.com/office/drawing/2014/main" id="{9F04A1E2-D106-4FBE-81CE-851493DC09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86" name="Imagen 285" descr="http://www.icbf.gov.co/images/pobtrans.gif">
          <a:extLst>
            <a:ext uri="{FF2B5EF4-FFF2-40B4-BE49-F238E27FC236}">
              <a16:creationId xmlns:a16="http://schemas.microsoft.com/office/drawing/2014/main" id="{5E244C21-B1F5-4EE1-B345-E6C13CD153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87" name="Imagen 286" descr="http://www.icbf.gov.co/images/pobtrans.gif">
          <a:extLst>
            <a:ext uri="{FF2B5EF4-FFF2-40B4-BE49-F238E27FC236}">
              <a16:creationId xmlns:a16="http://schemas.microsoft.com/office/drawing/2014/main" id="{461A5592-B713-4259-B8BF-C757B392A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88" name="Imagen 287" descr="http://www.icbf.gov.co/images/pobtrans.gif">
          <a:extLst>
            <a:ext uri="{FF2B5EF4-FFF2-40B4-BE49-F238E27FC236}">
              <a16:creationId xmlns:a16="http://schemas.microsoft.com/office/drawing/2014/main" id="{B67341AD-EF1C-42F4-8762-7584794F4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89" name="Imagen 288" descr="http://www.icbf.gov.co/images/pobtrans.gif">
          <a:extLst>
            <a:ext uri="{FF2B5EF4-FFF2-40B4-BE49-F238E27FC236}">
              <a16:creationId xmlns:a16="http://schemas.microsoft.com/office/drawing/2014/main" id="{2557B7E2-87AF-40CD-86C2-B777B9BAC7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90" name="Imagen 289" descr="http://www.icbf.gov.co/images/pobtrans.gif">
          <a:extLst>
            <a:ext uri="{FF2B5EF4-FFF2-40B4-BE49-F238E27FC236}">
              <a16:creationId xmlns:a16="http://schemas.microsoft.com/office/drawing/2014/main" id="{EE4EA73D-2039-47B0-B680-A465C48077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91" name="Imagen 290" descr="http://www.icbf.gov.co/images/pobtrans.gif">
          <a:extLst>
            <a:ext uri="{FF2B5EF4-FFF2-40B4-BE49-F238E27FC236}">
              <a16:creationId xmlns:a16="http://schemas.microsoft.com/office/drawing/2014/main" id="{A662F351-0D19-4F8F-A8D0-2BA314719A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92" name="Imagen 291" descr="http://www.icbf.gov.co/images/pobtrans.gif">
          <a:extLst>
            <a:ext uri="{FF2B5EF4-FFF2-40B4-BE49-F238E27FC236}">
              <a16:creationId xmlns:a16="http://schemas.microsoft.com/office/drawing/2014/main" id="{D3209C12-6ECF-4756-B442-C81E897D95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93" name="Imagen 292" descr="http://www.icbf.gov.co/images/pobtrans.gif">
          <a:extLst>
            <a:ext uri="{FF2B5EF4-FFF2-40B4-BE49-F238E27FC236}">
              <a16:creationId xmlns:a16="http://schemas.microsoft.com/office/drawing/2014/main" id="{B19DFB72-B2E8-4891-AA32-A43C68527A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94" name="Imagen 293" descr="http://www.icbf.gov.co/images/pobtrans.gif">
          <a:extLst>
            <a:ext uri="{FF2B5EF4-FFF2-40B4-BE49-F238E27FC236}">
              <a16:creationId xmlns:a16="http://schemas.microsoft.com/office/drawing/2014/main" id="{42BB1998-C673-40DE-9676-1CDE602D02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95" name="Imagen 294" descr="http://www.icbf.gov.co/images/pobtrans.gif">
          <a:extLst>
            <a:ext uri="{FF2B5EF4-FFF2-40B4-BE49-F238E27FC236}">
              <a16:creationId xmlns:a16="http://schemas.microsoft.com/office/drawing/2014/main" id="{DCC6D179-74F7-4729-8F1B-E9E4B2B263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96" name="Imagen 295" descr="http://www.icbf.gov.co/images/pobtrans.gif">
          <a:extLst>
            <a:ext uri="{FF2B5EF4-FFF2-40B4-BE49-F238E27FC236}">
              <a16:creationId xmlns:a16="http://schemas.microsoft.com/office/drawing/2014/main" id="{241AB1C9-19FF-408B-B06A-E81C7AB87B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97" name="Imagen 296" descr="http://www.icbf.gov.co/images/pobtrans.gif">
          <a:extLst>
            <a:ext uri="{FF2B5EF4-FFF2-40B4-BE49-F238E27FC236}">
              <a16:creationId xmlns:a16="http://schemas.microsoft.com/office/drawing/2014/main" id="{7771367D-C78D-45DB-9EA9-19D51AC467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98" name="Imagen 297" descr="http://www.icbf.gov.co/images/pobtrans.gif">
          <a:extLst>
            <a:ext uri="{FF2B5EF4-FFF2-40B4-BE49-F238E27FC236}">
              <a16:creationId xmlns:a16="http://schemas.microsoft.com/office/drawing/2014/main" id="{527C1F66-CA70-4376-9A74-4733F61619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299" name="Imagen 298" descr="http://www.icbf.gov.co/images/pobtrans.gif">
          <a:extLst>
            <a:ext uri="{FF2B5EF4-FFF2-40B4-BE49-F238E27FC236}">
              <a16:creationId xmlns:a16="http://schemas.microsoft.com/office/drawing/2014/main" id="{439862DC-0D2F-4327-958A-9C16C90290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00" name="Imagen 299" descr="http://www.icbf.gov.co/images/pobtrans.gif">
          <a:extLst>
            <a:ext uri="{FF2B5EF4-FFF2-40B4-BE49-F238E27FC236}">
              <a16:creationId xmlns:a16="http://schemas.microsoft.com/office/drawing/2014/main" id="{CB657F9D-2FD1-45B0-9CDC-8F129A197B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01" name="Imagen 300" descr="http://www.icbf.gov.co/images/pobtrans.gif">
          <a:extLst>
            <a:ext uri="{FF2B5EF4-FFF2-40B4-BE49-F238E27FC236}">
              <a16:creationId xmlns:a16="http://schemas.microsoft.com/office/drawing/2014/main" id="{3B0D8B9D-1535-4DA5-B3A3-49C6A095F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02" name="Imagen 301" descr="http://www.icbf.gov.co/images/pobtrans.gif">
          <a:extLst>
            <a:ext uri="{FF2B5EF4-FFF2-40B4-BE49-F238E27FC236}">
              <a16:creationId xmlns:a16="http://schemas.microsoft.com/office/drawing/2014/main" id="{6CBDAD03-951F-4364-8707-6FAE0B7058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03" name="Imagen 302" descr="http://www.icbf.gov.co/images/pobtrans.gif">
          <a:extLst>
            <a:ext uri="{FF2B5EF4-FFF2-40B4-BE49-F238E27FC236}">
              <a16:creationId xmlns:a16="http://schemas.microsoft.com/office/drawing/2014/main" id="{1FB1937B-F185-4545-AE78-D0D125CA3C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04" name="Imagen 303" descr="http://www.icbf.gov.co/images/pobtrans.gif">
          <a:extLst>
            <a:ext uri="{FF2B5EF4-FFF2-40B4-BE49-F238E27FC236}">
              <a16:creationId xmlns:a16="http://schemas.microsoft.com/office/drawing/2014/main" id="{53655911-E73E-4F14-8533-6E8E113AC9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05" name="Imagen 304" descr="http://www.icbf.gov.co/images/pobtrans.gif">
          <a:extLst>
            <a:ext uri="{FF2B5EF4-FFF2-40B4-BE49-F238E27FC236}">
              <a16:creationId xmlns:a16="http://schemas.microsoft.com/office/drawing/2014/main" id="{845533E4-E750-4E97-98CB-611ABF2AA4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06" name="Imagen 305" descr="http://www.icbf.gov.co/images/pobtrans.gif">
          <a:extLst>
            <a:ext uri="{FF2B5EF4-FFF2-40B4-BE49-F238E27FC236}">
              <a16:creationId xmlns:a16="http://schemas.microsoft.com/office/drawing/2014/main" id="{83116BCB-31F6-4258-A432-F89A5F016D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07" name="Imagen 306" descr="http://www.icbf.gov.co/images/pobtrans.gif">
          <a:extLst>
            <a:ext uri="{FF2B5EF4-FFF2-40B4-BE49-F238E27FC236}">
              <a16:creationId xmlns:a16="http://schemas.microsoft.com/office/drawing/2014/main" id="{477F2664-71F8-4A1C-A5EB-5A95411A0D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08" name="Imagen 307" descr="http://www.icbf.gov.co/images/pobtrans.gif">
          <a:extLst>
            <a:ext uri="{FF2B5EF4-FFF2-40B4-BE49-F238E27FC236}">
              <a16:creationId xmlns:a16="http://schemas.microsoft.com/office/drawing/2014/main" id="{7DCD4459-0E1F-4B88-B6CC-99CCC5BE59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09" name="Imagen 308" descr="http://www.icbf.gov.co/images/pobtrans.gif">
          <a:extLst>
            <a:ext uri="{FF2B5EF4-FFF2-40B4-BE49-F238E27FC236}">
              <a16:creationId xmlns:a16="http://schemas.microsoft.com/office/drawing/2014/main" id="{0FE9E147-6E50-4A33-8AB1-46DB4A33D5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10" name="Imagen 309" descr="http://www.icbf.gov.co/images/pobtrans.gif">
          <a:extLst>
            <a:ext uri="{FF2B5EF4-FFF2-40B4-BE49-F238E27FC236}">
              <a16:creationId xmlns:a16="http://schemas.microsoft.com/office/drawing/2014/main" id="{AF0C2EE0-0ABB-4242-9DD9-500318AA89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11" name="Imagen 310" descr="http://www.icbf.gov.co/images/pobtrans.gif">
          <a:extLst>
            <a:ext uri="{FF2B5EF4-FFF2-40B4-BE49-F238E27FC236}">
              <a16:creationId xmlns:a16="http://schemas.microsoft.com/office/drawing/2014/main" id="{FB1E4261-190C-4744-B4A3-4EEC699C1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12" name="Imagen 311" descr="http://www.icbf.gov.co/images/pobtrans.gif">
          <a:extLst>
            <a:ext uri="{FF2B5EF4-FFF2-40B4-BE49-F238E27FC236}">
              <a16:creationId xmlns:a16="http://schemas.microsoft.com/office/drawing/2014/main" id="{8F99E30C-192D-421E-A360-1181D916D7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13" name="Imagen 312" descr="http://www.icbf.gov.co/images/pobtrans.gif">
          <a:extLst>
            <a:ext uri="{FF2B5EF4-FFF2-40B4-BE49-F238E27FC236}">
              <a16:creationId xmlns:a16="http://schemas.microsoft.com/office/drawing/2014/main" id="{3AA1DB99-7613-4CC6-9807-2409B7F3F9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14" name="Imagen 313" descr="http://www.icbf.gov.co/images/pobtrans.gif">
          <a:extLst>
            <a:ext uri="{FF2B5EF4-FFF2-40B4-BE49-F238E27FC236}">
              <a16:creationId xmlns:a16="http://schemas.microsoft.com/office/drawing/2014/main" id="{9CAC48FA-1D00-42F5-826E-A0D0FDC7A1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15" name="Imagen 314" descr="http://www.icbf.gov.co/images/pobtrans.gif">
          <a:extLst>
            <a:ext uri="{FF2B5EF4-FFF2-40B4-BE49-F238E27FC236}">
              <a16:creationId xmlns:a16="http://schemas.microsoft.com/office/drawing/2014/main" id="{369567C1-E231-4D2A-95FB-9E5484AD29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16" name="Imagen 315" descr="http://www.icbf.gov.co/images/pobtrans.gif">
          <a:extLst>
            <a:ext uri="{FF2B5EF4-FFF2-40B4-BE49-F238E27FC236}">
              <a16:creationId xmlns:a16="http://schemas.microsoft.com/office/drawing/2014/main" id="{D8F04B19-228F-459C-B409-866D78006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17" name="Imagen 316" descr="http://www.icbf.gov.co/images/pobtrans.gif">
          <a:extLst>
            <a:ext uri="{FF2B5EF4-FFF2-40B4-BE49-F238E27FC236}">
              <a16:creationId xmlns:a16="http://schemas.microsoft.com/office/drawing/2014/main" id="{B6C94430-84BE-4A5F-AEC4-FB85532F43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18" name="Imagen 317" descr="http://www.icbf.gov.co/images/pobtrans.gif">
          <a:extLst>
            <a:ext uri="{FF2B5EF4-FFF2-40B4-BE49-F238E27FC236}">
              <a16:creationId xmlns:a16="http://schemas.microsoft.com/office/drawing/2014/main" id="{D91F213C-6FE4-4822-B831-8C961D0D45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62</xdr:row>
      <xdr:rowOff>0</xdr:rowOff>
    </xdr:from>
    <xdr:ext cx="9525" cy="114300"/>
    <xdr:pic>
      <xdr:nvPicPr>
        <xdr:cNvPr id="319" name="Imagen 318" descr="http://www.icbf.gov.co/images/pobtrans.gif">
          <a:extLst>
            <a:ext uri="{FF2B5EF4-FFF2-40B4-BE49-F238E27FC236}">
              <a16:creationId xmlns:a16="http://schemas.microsoft.com/office/drawing/2014/main" id="{B4E1FC9D-EE89-415D-B113-84E4FC5FE1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91187" y="2263140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59</xdr:row>
      <xdr:rowOff>0</xdr:rowOff>
    </xdr:from>
    <xdr:to>
      <xdr:col>4</xdr:col>
      <xdr:colOff>9525</xdr:colOff>
      <xdr:row>59</xdr:row>
      <xdr:rowOff>114300</xdr:rowOff>
    </xdr:to>
    <xdr:pic>
      <xdr:nvPicPr>
        <xdr:cNvPr id="2" name="Imagen 305" descr="http://www.icbf.gov.co/images/pobtrans.gif">
          <a:extLst>
            <a:ext uri="{FF2B5EF4-FFF2-40B4-BE49-F238E27FC236}">
              <a16:creationId xmlns:a16="http://schemas.microsoft.com/office/drawing/2014/main" id="{B5EC48E6-F0BF-4CCF-88BB-F140515680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 name="Imagen 306" descr="http://www.icbf.gov.co/images/pobtrans.gif">
          <a:extLst>
            <a:ext uri="{FF2B5EF4-FFF2-40B4-BE49-F238E27FC236}">
              <a16:creationId xmlns:a16="http://schemas.microsoft.com/office/drawing/2014/main" id="{CA59D75C-01DF-40D0-9E4C-7A053D3AB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 name="Imagen 307" descr="http://www.icbf.gov.co/images/pobtrans.gif">
          <a:extLst>
            <a:ext uri="{FF2B5EF4-FFF2-40B4-BE49-F238E27FC236}">
              <a16:creationId xmlns:a16="http://schemas.microsoft.com/office/drawing/2014/main" id="{49B6EE24-CB75-4740-AF9C-237430C74E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 name="Imagen 697" descr="http://www.icbf.gov.co/images/pobtrans.gif">
          <a:extLst>
            <a:ext uri="{FF2B5EF4-FFF2-40B4-BE49-F238E27FC236}">
              <a16:creationId xmlns:a16="http://schemas.microsoft.com/office/drawing/2014/main" id="{15373E31-7D40-44FB-80FC-AECC3FBE62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 name="Imagen 785" descr="http://www.icbf.gov.co/images/pobtrans.gif">
          <a:extLst>
            <a:ext uri="{FF2B5EF4-FFF2-40B4-BE49-F238E27FC236}">
              <a16:creationId xmlns:a16="http://schemas.microsoft.com/office/drawing/2014/main" id="{9CFBB2DD-51E0-4371-A14A-1493B5C89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 name="Imagen 790" descr="http://www.icbf.gov.co/images/pobtrans.gif">
          <a:extLst>
            <a:ext uri="{FF2B5EF4-FFF2-40B4-BE49-F238E27FC236}">
              <a16:creationId xmlns:a16="http://schemas.microsoft.com/office/drawing/2014/main" id="{3AFC7C09-2424-45A4-99C3-0C8E2F208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 name="Imagen 1079" descr="http://www.icbf.gov.co/images/pobtrans.gif">
          <a:extLst>
            <a:ext uri="{FF2B5EF4-FFF2-40B4-BE49-F238E27FC236}">
              <a16:creationId xmlns:a16="http://schemas.microsoft.com/office/drawing/2014/main" id="{E357247D-3CB1-49F1-A694-E370A6390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 name="Imagen 1566" descr="http://www.icbf.gov.co/images/pobtrans.gif">
          <a:extLst>
            <a:ext uri="{FF2B5EF4-FFF2-40B4-BE49-F238E27FC236}">
              <a16:creationId xmlns:a16="http://schemas.microsoft.com/office/drawing/2014/main" id="{9B9E3527-7640-46F7-9005-E4C0D653D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 name="Imagen 1570" descr="http://www.icbf.gov.co/images/pobtrans.gif">
          <a:extLst>
            <a:ext uri="{FF2B5EF4-FFF2-40B4-BE49-F238E27FC236}">
              <a16:creationId xmlns:a16="http://schemas.microsoft.com/office/drawing/2014/main" id="{D608A59A-0DC4-40F9-87EF-E0A29B5B04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 name="Imagen 1687" descr="http://www.icbf.gov.co/images/pobtrans.gif">
          <a:extLst>
            <a:ext uri="{FF2B5EF4-FFF2-40B4-BE49-F238E27FC236}">
              <a16:creationId xmlns:a16="http://schemas.microsoft.com/office/drawing/2014/main" id="{38453D15-078F-4C28-9311-94E7555DF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 name="Imagen 1914" descr="http://www.icbf.gov.co/images/pobtrans.gif">
          <a:extLst>
            <a:ext uri="{FF2B5EF4-FFF2-40B4-BE49-F238E27FC236}">
              <a16:creationId xmlns:a16="http://schemas.microsoft.com/office/drawing/2014/main" id="{A2DC97B6-28EA-4326-B829-7D3C819759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 name="Imagen 2186" descr="http://www.icbf.gov.co/images/pobtrans.gif">
          <a:extLst>
            <a:ext uri="{FF2B5EF4-FFF2-40B4-BE49-F238E27FC236}">
              <a16:creationId xmlns:a16="http://schemas.microsoft.com/office/drawing/2014/main" id="{29B6DE81-9D39-4009-B2B0-836BD2897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 name="Imagen 2221" descr="http://www.icbf.gov.co/images/pobtrans.gif">
          <a:extLst>
            <a:ext uri="{FF2B5EF4-FFF2-40B4-BE49-F238E27FC236}">
              <a16:creationId xmlns:a16="http://schemas.microsoft.com/office/drawing/2014/main" id="{8E4C2473-0D23-4C9A-82DB-721B60ABD9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5" name="Imagen 2859" descr="http://www.icbf.gov.co/images/pobtrans.gif">
          <a:extLst>
            <a:ext uri="{FF2B5EF4-FFF2-40B4-BE49-F238E27FC236}">
              <a16:creationId xmlns:a16="http://schemas.microsoft.com/office/drawing/2014/main" id="{3E3B36A9-8F69-47C4-BD48-ADC857DA7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6" name="Imagen 2870" descr="http://www.icbf.gov.co/images/pobtrans.gif">
          <a:extLst>
            <a:ext uri="{FF2B5EF4-FFF2-40B4-BE49-F238E27FC236}">
              <a16:creationId xmlns:a16="http://schemas.microsoft.com/office/drawing/2014/main" id="{B436DE7A-6B98-4709-AF69-2315CFC91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7" name="Imagen 2951" descr="http://www.icbf.gov.co/images/pobtrans.gif">
          <a:extLst>
            <a:ext uri="{FF2B5EF4-FFF2-40B4-BE49-F238E27FC236}">
              <a16:creationId xmlns:a16="http://schemas.microsoft.com/office/drawing/2014/main" id="{B634B871-3E97-409D-A6B7-4D7F29FD7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8" name="Imagen 2954" descr="http://www.icbf.gov.co/images/pobtrans.gif">
          <a:extLst>
            <a:ext uri="{FF2B5EF4-FFF2-40B4-BE49-F238E27FC236}">
              <a16:creationId xmlns:a16="http://schemas.microsoft.com/office/drawing/2014/main" id="{8254D68E-BD26-4D83-9DAC-FD15264D5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9" name="Imagen 3123" descr="http://www.icbf.gov.co/images/pobtrans.gif">
          <a:extLst>
            <a:ext uri="{FF2B5EF4-FFF2-40B4-BE49-F238E27FC236}">
              <a16:creationId xmlns:a16="http://schemas.microsoft.com/office/drawing/2014/main" id="{082C8269-516F-4A8B-B6D4-2E7B597E1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0" name="Imagen 3206" descr="http://www.icbf.gov.co/images/pobtrans.gif">
          <a:extLst>
            <a:ext uri="{FF2B5EF4-FFF2-40B4-BE49-F238E27FC236}">
              <a16:creationId xmlns:a16="http://schemas.microsoft.com/office/drawing/2014/main" id="{5452F031-3A6F-4E87-B582-27BD961194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1" name="Imagen 3810" descr="http://www.icbf.gov.co/images/pobtrans.gif">
          <a:extLst>
            <a:ext uri="{FF2B5EF4-FFF2-40B4-BE49-F238E27FC236}">
              <a16:creationId xmlns:a16="http://schemas.microsoft.com/office/drawing/2014/main" id="{BCA65337-31E3-4DB5-A752-D811E7AD2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2" name="Imagen 3821" descr="http://www.icbf.gov.co/images/pobtrans.gif">
          <a:extLst>
            <a:ext uri="{FF2B5EF4-FFF2-40B4-BE49-F238E27FC236}">
              <a16:creationId xmlns:a16="http://schemas.microsoft.com/office/drawing/2014/main" id="{91C4F004-257B-44FE-BEA8-0AD4BF2945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3" name="Imagen 3899" descr="http://www.icbf.gov.co/images/pobtrans.gif">
          <a:extLst>
            <a:ext uri="{FF2B5EF4-FFF2-40B4-BE49-F238E27FC236}">
              <a16:creationId xmlns:a16="http://schemas.microsoft.com/office/drawing/2014/main" id="{E5FFA9A0-2700-472D-9524-4DBD3E2FF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4" name="Imagen 3909" descr="http://www.icbf.gov.co/images/pobtrans.gif">
          <a:extLst>
            <a:ext uri="{FF2B5EF4-FFF2-40B4-BE49-F238E27FC236}">
              <a16:creationId xmlns:a16="http://schemas.microsoft.com/office/drawing/2014/main" id="{7FE7AF8F-4CC8-4737-93C3-F80F4444BD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5" name="Imagen 4244" descr="http://www.icbf.gov.co/images/pobtrans.gif">
          <a:extLst>
            <a:ext uri="{FF2B5EF4-FFF2-40B4-BE49-F238E27FC236}">
              <a16:creationId xmlns:a16="http://schemas.microsoft.com/office/drawing/2014/main" id="{F62FC138-5893-4C66-B812-BADA778F8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6" name="Imagen 4461" descr="http://www.icbf.gov.co/images/pobtrans.gif">
          <a:extLst>
            <a:ext uri="{FF2B5EF4-FFF2-40B4-BE49-F238E27FC236}">
              <a16:creationId xmlns:a16="http://schemas.microsoft.com/office/drawing/2014/main" id="{558041FE-1E8C-4F38-9C03-079A3FF02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7" name="Imagen 4811" descr="http://www.icbf.gov.co/images/pobtrans.gif">
          <a:extLst>
            <a:ext uri="{FF2B5EF4-FFF2-40B4-BE49-F238E27FC236}">
              <a16:creationId xmlns:a16="http://schemas.microsoft.com/office/drawing/2014/main" id="{2834DAEC-CE5E-4842-8DCB-022813459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8" name="Imagen 4820" descr="http://www.icbf.gov.co/images/pobtrans.gif">
          <a:extLst>
            <a:ext uri="{FF2B5EF4-FFF2-40B4-BE49-F238E27FC236}">
              <a16:creationId xmlns:a16="http://schemas.microsoft.com/office/drawing/2014/main" id="{FE72BCF7-570E-4F2D-A2C6-BBDF7EAA10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29" name="Imagen 5584" descr="http://www.icbf.gov.co/images/pobtrans.gif">
          <a:extLst>
            <a:ext uri="{FF2B5EF4-FFF2-40B4-BE49-F238E27FC236}">
              <a16:creationId xmlns:a16="http://schemas.microsoft.com/office/drawing/2014/main" id="{26994432-507A-4870-80A7-A9D8D95298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0" name="Imagen 5931" descr="http://www.icbf.gov.co/images/pobtrans.gif">
          <a:extLst>
            <a:ext uri="{FF2B5EF4-FFF2-40B4-BE49-F238E27FC236}">
              <a16:creationId xmlns:a16="http://schemas.microsoft.com/office/drawing/2014/main" id="{BE1AC6DF-7811-4760-85DE-E4BCA799B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1" name="Imagen 6103" descr="http://www.icbf.gov.co/images/pobtrans.gif">
          <a:extLst>
            <a:ext uri="{FF2B5EF4-FFF2-40B4-BE49-F238E27FC236}">
              <a16:creationId xmlns:a16="http://schemas.microsoft.com/office/drawing/2014/main" id="{8341A0A8-6E2B-45D8-9B87-B38F7A3714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2" name="Imagen 6107" descr="http://www.icbf.gov.co/images/pobtrans.gif">
          <a:extLst>
            <a:ext uri="{FF2B5EF4-FFF2-40B4-BE49-F238E27FC236}">
              <a16:creationId xmlns:a16="http://schemas.microsoft.com/office/drawing/2014/main" id="{F0D00690-248F-4BF5-B643-3E4678C45A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3" name="Imagen 6731" descr="http://www.icbf.gov.co/images/pobtrans.gif">
          <a:extLst>
            <a:ext uri="{FF2B5EF4-FFF2-40B4-BE49-F238E27FC236}">
              <a16:creationId xmlns:a16="http://schemas.microsoft.com/office/drawing/2014/main" id="{E5DD0123-CB26-4C3D-99D3-BC9205B81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4" name="Imagen 6951" descr="http://www.icbf.gov.co/images/pobtrans.gif">
          <a:extLst>
            <a:ext uri="{FF2B5EF4-FFF2-40B4-BE49-F238E27FC236}">
              <a16:creationId xmlns:a16="http://schemas.microsoft.com/office/drawing/2014/main" id="{512A3492-E5D4-4773-BAB2-2BA1A07D0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5" name="Imagen 7032" descr="http://www.icbf.gov.co/images/pobtrans.gif">
          <a:extLst>
            <a:ext uri="{FF2B5EF4-FFF2-40B4-BE49-F238E27FC236}">
              <a16:creationId xmlns:a16="http://schemas.microsoft.com/office/drawing/2014/main" id="{1DFB357E-56EB-44F9-AC23-EE1A5BD3FD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6" name="Imagen 7042" descr="http://www.icbf.gov.co/images/pobtrans.gif">
          <a:extLst>
            <a:ext uri="{FF2B5EF4-FFF2-40B4-BE49-F238E27FC236}">
              <a16:creationId xmlns:a16="http://schemas.microsoft.com/office/drawing/2014/main" id="{B5CDFA65-D242-482D-B2A2-58CFCA4EC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7" name="Imagen 7053" descr="http://www.icbf.gov.co/images/pobtrans.gif">
          <a:extLst>
            <a:ext uri="{FF2B5EF4-FFF2-40B4-BE49-F238E27FC236}">
              <a16:creationId xmlns:a16="http://schemas.microsoft.com/office/drawing/2014/main" id="{053F1CF4-6739-4F86-AD77-8B03839E4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8" name="Imagen 7120" descr="http://www.icbf.gov.co/images/pobtrans.gif">
          <a:extLst>
            <a:ext uri="{FF2B5EF4-FFF2-40B4-BE49-F238E27FC236}">
              <a16:creationId xmlns:a16="http://schemas.microsoft.com/office/drawing/2014/main" id="{4AF52BE3-0266-4D85-BB88-73F462BC8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39" name="Imagen 7187" descr="http://www.icbf.gov.co/images/pobtrans.gif">
          <a:extLst>
            <a:ext uri="{FF2B5EF4-FFF2-40B4-BE49-F238E27FC236}">
              <a16:creationId xmlns:a16="http://schemas.microsoft.com/office/drawing/2014/main" id="{D95B7779-9057-418B-B11A-64EE96221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0" name="Imagen 7417" descr="http://www.icbf.gov.co/images/pobtrans.gif">
          <a:extLst>
            <a:ext uri="{FF2B5EF4-FFF2-40B4-BE49-F238E27FC236}">
              <a16:creationId xmlns:a16="http://schemas.microsoft.com/office/drawing/2014/main" id="{3AE517FA-9156-437C-9E68-80C172D368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1" name="Imagen 7504" descr="http://www.icbf.gov.co/images/pobtrans.gif">
          <a:extLst>
            <a:ext uri="{FF2B5EF4-FFF2-40B4-BE49-F238E27FC236}">
              <a16:creationId xmlns:a16="http://schemas.microsoft.com/office/drawing/2014/main" id="{7325500C-DAB8-4445-BC1C-D23DF9FD6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2" name="Imagen 7597" descr="http://www.icbf.gov.co/images/pobtrans.gif">
          <a:extLst>
            <a:ext uri="{FF2B5EF4-FFF2-40B4-BE49-F238E27FC236}">
              <a16:creationId xmlns:a16="http://schemas.microsoft.com/office/drawing/2014/main" id="{D6D7BB89-6764-44BC-A18C-BAB166EB2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3" name="Imagen 7659" descr="http://www.icbf.gov.co/images/pobtrans.gif">
          <a:extLst>
            <a:ext uri="{FF2B5EF4-FFF2-40B4-BE49-F238E27FC236}">
              <a16:creationId xmlns:a16="http://schemas.microsoft.com/office/drawing/2014/main" id="{FD75B5D3-F744-447B-A94D-28D0749A5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4" name="Imagen 7767" descr="http://www.icbf.gov.co/images/pobtrans.gif">
          <a:extLst>
            <a:ext uri="{FF2B5EF4-FFF2-40B4-BE49-F238E27FC236}">
              <a16:creationId xmlns:a16="http://schemas.microsoft.com/office/drawing/2014/main" id="{EDEB930D-8E80-42A3-8AF4-80EA6DEB3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5" name="Imagen 7853" descr="http://www.icbf.gov.co/images/pobtrans.gif">
          <a:extLst>
            <a:ext uri="{FF2B5EF4-FFF2-40B4-BE49-F238E27FC236}">
              <a16:creationId xmlns:a16="http://schemas.microsoft.com/office/drawing/2014/main" id="{B75B1D8A-2D32-45F6-AFB4-041B51F4C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6" name="Imagen 7936" descr="http://www.icbf.gov.co/images/pobtrans.gif">
          <a:extLst>
            <a:ext uri="{FF2B5EF4-FFF2-40B4-BE49-F238E27FC236}">
              <a16:creationId xmlns:a16="http://schemas.microsoft.com/office/drawing/2014/main" id="{7070B86E-4FAD-44F8-9F0E-4EC57E1EA0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7" name="Imagen 8612" descr="http://www.icbf.gov.co/images/pobtrans.gif">
          <a:extLst>
            <a:ext uri="{FF2B5EF4-FFF2-40B4-BE49-F238E27FC236}">
              <a16:creationId xmlns:a16="http://schemas.microsoft.com/office/drawing/2014/main" id="{E0696A40-F93B-43AE-B54F-8A66FCAA45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8" name="Imagen 9931" descr="http://www.icbf.gov.co/images/pobtrans.gif">
          <a:extLst>
            <a:ext uri="{FF2B5EF4-FFF2-40B4-BE49-F238E27FC236}">
              <a16:creationId xmlns:a16="http://schemas.microsoft.com/office/drawing/2014/main" id="{EE0499E4-4171-46CF-8AF0-644A105DBB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49" name="Imagen 10425" descr="http://www.icbf.gov.co/images/pobtrans.gif">
          <a:extLst>
            <a:ext uri="{FF2B5EF4-FFF2-40B4-BE49-F238E27FC236}">
              <a16:creationId xmlns:a16="http://schemas.microsoft.com/office/drawing/2014/main" id="{0D73CD25-8D0F-4D7F-A8FA-17E3AB767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0" name="Imagen 10665" descr="http://www.icbf.gov.co/images/pobtrans.gif">
          <a:extLst>
            <a:ext uri="{FF2B5EF4-FFF2-40B4-BE49-F238E27FC236}">
              <a16:creationId xmlns:a16="http://schemas.microsoft.com/office/drawing/2014/main" id="{EAD18435-391A-4635-8E2D-F1EB18EC22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1" name="Imagen 12565" descr="http://www.icbf.gov.co/images/pobtrans.gif">
          <a:extLst>
            <a:ext uri="{FF2B5EF4-FFF2-40B4-BE49-F238E27FC236}">
              <a16:creationId xmlns:a16="http://schemas.microsoft.com/office/drawing/2014/main" id="{76BD49B3-3299-489D-8C23-6B0A4F23F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2" name="Imagen 12591" descr="http://www.icbf.gov.co/images/pobtrans.gif">
          <a:extLst>
            <a:ext uri="{FF2B5EF4-FFF2-40B4-BE49-F238E27FC236}">
              <a16:creationId xmlns:a16="http://schemas.microsoft.com/office/drawing/2014/main" id="{BC91463F-7281-4101-AD1B-BCB092E74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3" name="Imagen 12605" descr="http://www.icbf.gov.co/images/pobtrans.gif">
          <a:extLst>
            <a:ext uri="{FF2B5EF4-FFF2-40B4-BE49-F238E27FC236}">
              <a16:creationId xmlns:a16="http://schemas.microsoft.com/office/drawing/2014/main" id="{26E7B6C9-C19E-4202-B723-EECA21AE7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4" name="Imagen 12623" descr="http://www.icbf.gov.co/images/pobtrans.gif">
          <a:extLst>
            <a:ext uri="{FF2B5EF4-FFF2-40B4-BE49-F238E27FC236}">
              <a16:creationId xmlns:a16="http://schemas.microsoft.com/office/drawing/2014/main" id="{D49D8379-5369-465A-AEC9-3E934AB33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5" name="Imagen 12635" descr="http://www.icbf.gov.co/images/pobtrans.gif">
          <a:extLst>
            <a:ext uri="{FF2B5EF4-FFF2-40B4-BE49-F238E27FC236}">
              <a16:creationId xmlns:a16="http://schemas.microsoft.com/office/drawing/2014/main" id="{87D1D7AE-35C2-4CD4-9210-D929E89756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6" name="Imagen 12645" descr="http://www.icbf.gov.co/images/pobtrans.gif">
          <a:extLst>
            <a:ext uri="{FF2B5EF4-FFF2-40B4-BE49-F238E27FC236}">
              <a16:creationId xmlns:a16="http://schemas.microsoft.com/office/drawing/2014/main" id="{3347B839-9508-401F-B160-48168E504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7" name="Imagen 12651" descr="http://www.icbf.gov.co/images/pobtrans.gif">
          <a:extLst>
            <a:ext uri="{FF2B5EF4-FFF2-40B4-BE49-F238E27FC236}">
              <a16:creationId xmlns:a16="http://schemas.microsoft.com/office/drawing/2014/main" id="{A48F4FCE-29A0-47BB-8DFC-4494221E6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8" name="Imagen 13130" descr="http://www.icbf.gov.co/images/pobtrans.gif">
          <a:extLst>
            <a:ext uri="{FF2B5EF4-FFF2-40B4-BE49-F238E27FC236}">
              <a16:creationId xmlns:a16="http://schemas.microsoft.com/office/drawing/2014/main" id="{F13F0C33-E4D6-4E3C-BC05-60C11DC7E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59" name="Imagen 13576" descr="http://www.icbf.gov.co/images/pobtrans.gif">
          <a:extLst>
            <a:ext uri="{FF2B5EF4-FFF2-40B4-BE49-F238E27FC236}">
              <a16:creationId xmlns:a16="http://schemas.microsoft.com/office/drawing/2014/main" id="{7F7DC276-6F71-4D88-A58A-BCE116F4E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0" name="Imagen 13599" descr="http://www.icbf.gov.co/images/pobtrans.gif">
          <a:extLst>
            <a:ext uri="{FF2B5EF4-FFF2-40B4-BE49-F238E27FC236}">
              <a16:creationId xmlns:a16="http://schemas.microsoft.com/office/drawing/2014/main" id="{4B2E7412-78C8-427B-ABFA-B6898F1B8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1" name="Imagen 13600" descr="http://www.icbf.gov.co/images/pobtrans.gif">
          <a:extLst>
            <a:ext uri="{FF2B5EF4-FFF2-40B4-BE49-F238E27FC236}">
              <a16:creationId xmlns:a16="http://schemas.microsoft.com/office/drawing/2014/main" id="{A1D2B08C-E222-4E55-9092-1A802C1FF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2" name="Imagen 13603" descr="http://www.icbf.gov.co/images/pobtrans.gif">
          <a:extLst>
            <a:ext uri="{FF2B5EF4-FFF2-40B4-BE49-F238E27FC236}">
              <a16:creationId xmlns:a16="http://schemas.microsoft.com/office/drawing/2014/main" id="{0C0BE0E5-8828-47FB-B4D5-BF5B22E43E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3" name="Imagen 13611" descr="http://www.icbf.gov.co/images/pobtrans.gif">
          <a:extLst>
            <a:ext uri="{FF2B5EF4-FFF2-40B4-BE49-F238E27FC236}">
              <a16:creationId xmlns:a16="http://schemas.microsoft.com/office/drawing/2014/main" id="{6A911A3C-7134-40DD-A033-B90D2624D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4" name="Imagen 13903" descr="http://www.icbf.gov.co/images/pobtrans.gif">
          <a:extLst>
            <a:ext uri="{FF2B5EF4-FFF2-40B4-BE49-F238E27FC236}">
              <a16:creationId xmlns:a16="http://schemas.microsoft.com/office/drawing/2014/main" id="{A52FDEBA-F158-43BE-AB99-70A65A090B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5" name="Imagen 13983" descr="http://www.icbf.gov.co/images/pobtrans.gif">
          <a:extLst>
            <a:ext uri="{FF2B5EF4-FFF2-40B4-BE49-F238E27FC236}">
              <a16:creationId xmlns:a16="http://schemas.microsoft.com/office/drawing/2014/main" id="{CB2BA75E-437F-4FB1-8F1E-A283817DBD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6" name="Imagen 14387" descr="http://www.icbf.gov.co/images/pobtrans.gif">
          <a:extLst>
            <a:ext uri="{FF2B5EF4-FFF2-40B4-BE49-F238E27FC236}">
              <a16:creationId xmlns:a16="http://schemas.microsoft.com/office/drawing/2014/main" id="{0AB7D603-FE79-417A-B505-97DA4EA25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7" name="Imagen 14460" descr="http://www.icbf.gov.co/images/pobtrans.gif">
          <a:extLst>
            <a:ext uri="{FF2B5EF4-FFF2-40B4-BE49-F238E27FC236}">
              <a16:creationId xmlns:a16="http://schemas.microsoft.com/office/drawing/2014/main" id="{11623633-B99C-4A2D-AAF9-C819F4C0DC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8" name="Imagen 14689" descr="http://www.icbf.gov.co/images/pobtrans.gif">
          <a:extLst>
            <a:ext uri="{FF2B5EF4-FFF2-40B4-BE49-F238E27FC236}">
              <a16:creationId xmlns:a16="http://schemas.microsoft.com/office/drawing/2014/main" id="{14BF1BCB-A3D3-4F77-B59D-41E520E44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69" name="Imagen 14884" descr="http://www.icbf.gov.co/images/pobtrans.gif">
          <a:extLst>
            <a:ext uri="{FF2B5EF4-FFF2-40B4-BE49-F238E27FC236}">
              <a16:creationId xmlns:a16="http://schemas.microsoft.com/office/drawing/2014/main" id="{96BB23B6-C4B9-4341-B21B-FE774E690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0" name="Imagen 15080" descr="http://www.icbf.gov.co/images/pobtrans.gif">
          <a:extLst>
            <a:ext uri="{FF2B5EF4-FFF2-40B4-BE49-F238E27FC236}">
              <a16:creationId xmlns:a16="http://schemas.microsoft.com/office/drawing/2014/main" id="{D42A49B0-91DF-4B9A-BCA0-A1DD8CC58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1" name="Imagen 15397" descr="http://www.icbf.gov.co/images/pobtrans.gif">
          <a:extLst>
            <a:ext uri="{FF2B5EF4-FFF2-40B4-BE49-F238E27FC236}">
              <a16:creationId xmlns:a16="http://schemas.microsoft.com/office/drawing/2014/main" id="{1E6B29B2-E3E2-4089-B452-17E1FEF4E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2" name="Imagen 15538" descr="http://www.icbf.gov.co/images/pobtrans.gif">
          <a:extLst>
            <a:ext uri="{FF2B5EF4-FFF2-40B4-BE49-F238E27FC236}">
              <a16:creationId xmlns:a16="http://schemas.microsoft.com/office/drawing/2014/main" id="{360E6452-40B0-4C93-9AD7-47F636076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3" name="Imagen 15814" descr="http://www.icbf.gov.co/images/pobtrans.gif">
          <a:extLst>
            <a:ext uri="{FF2B5EF4-FFF2-40B4-BE49-F238E27FC236}">
              <a16:creationId xmlns:a16="http://schemas.microsoft.com/office/drawing/2014/main" id="{9F942D7D-7D94-401D-A2E8-FEB6624B0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4" name="Imagen 15817" descr="http://www.icbf.gov.co/images/pobtrans.gif">
          <a:extLst>
            <a:ext uri="{FF2B5EF4-FFF2-40B4-BE49-F238E27FC236}">
              <a16:creationId xmlns:a16="http://schemas.microsoft.com/office/drawing/2014/main" id="{20CA38C7-5F21-42AC-BDEF-8C992F8B1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5" name="Imagen 16193" descr="http://www.icbf.gov.co/images/pobtrans.gif">
          <a:extLst>
            <a:ext uri="{FF2B5EF4-FFF2-40B4-BE49-F238E27FC236}">
              <a16:creationId xmlns:a16="http://schemas.microsoft.com/office/drawing/2014/main" id="{80CAE48E-1E24-4CDC-8191-07974B152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6" name="Imagen 16273" descr="http://www.icbf.gov.co/images/pobtrans.gif">
          <a:extLst>
            <a:ext uri="{FF2B5EF4-FFF2-40B4-BE49-F238E27FC236}">
              <a16:creationId xmlns:a16="http://schemas.microsoft.com/office/drawing/2014/main" id="{975D7783-CD74-47EB-9C74-425E93CA12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7" name="Imagen 16503" descr="http://www.icbf.gov.co/images/pobtrans.gif">
          <a:extLst>
            <a:ext uri="{FF2B5EF4-FFF2-40B4-BE49-F238E27FC236}">
              <a16:creationId xmlns:a16="http://schemas.microsoft.com/office/drawing/2014/main" id="{00CE79C3-0806-466B-9D79-502EDEF97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8" name="Imagen 16724" descr="http://www.icbf.gov.co/images/pobtrans.gif">
          <a:extLst>
            <a:ext uri="{FF2B5EF4-FFF2-40B4-BE49-F238E27FC236}">
              <a16:creationId xmlns:a16="http://schemas.microsoft.com/office/drawing/2014/main" id="{D7E77553-B2EB-4868-85A5-8FE425F56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79" name="Imagen 17478" descr="http://www.icbf.gov.co/images/pobtrans.gif">
          <a:extLst>
            <a:ext uri="{FF2B5EF4-FFF2-40B4-BE49-F238E27FC236}">
              <a16:creationId xmlns:a16="http://schemas.microsoft.com/office/drawing/2014/main" id="{DB338A8E-7595-460E-82FC-95EEAEE7F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0" name="Imagen 17640" descr="http://www.icbf.gov.co/images/pobtrans.gif">
          <a:extLst>
            <a:ext uri="{FF2B5EF4-FFF2-40B4-BE49-F238E27FC236}">
              <a16:creationId xmlns:a16="http://schemas.microsoft.com/office/drawing/2014/main" id="{B0A5C706-AA7A-4BD3-A4FB-BC4E87FF0A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1" name="Imagen 17642" descr="http://www.icbf.gov.co/images/pobtrans.gif">
          <a:extLst>
            <a:ext uri="{FF2B5EF4-FFF2-40B4-BE49-F238E27FC236}">
              <a16:creationId xmlns:a16="http://schemas.microsoft.com/office/drawing/2014/main" id="{025BAA77-FCE5-43DA-A55D-51A5B1F70B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2" name="Imagen 19004" descr="http://www.icbf.gov.co/images/pobtrans.gif">
          <a:extLst>
            <a:ext uri="{FF2B5EF4-FFF2-40B4-BE49-F238E27FC236}">
              <a16:creationId xmlns:a16="http://schemas.microsoft.com/office/drawing/2014/main" id="{B24BA44C-C3B2-424F-ACA7-D6336789D4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3" name="Imagen 19474" descr="http://www.icbf.gov.co/images/pobtrans.gif">
          <a:extLst>
            <a:ext uri="{FF2B5EF4-FFF2-40B4-BE49-F238E27FC236}">
              <a16:creationId xmlns:a16="http://schemas.microsoft.com/office/drawing/2014/main" id="{BCAE0168-F7B8-4115-8148-A19DB25A2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4" name="Imagen 19708" descr="http://www.icbf.gov.co/images/pobtrans.gif">
          <a:extLst>
            <a:ext uri="{FF2B5EF4-FFF2-40B4-BE49-F238E27FC236}">
              <a16:creationId xmlns:a16="http://schemas.microsoft.com/office/drawing/2014/main" id="{B7BF014A-B182-452A-919C-78FDC2AE5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5" name="Imagen 19720" descr="http://www.icbf.gov.co/images/pobtrans.gif">
          <a:extLst>
            <a:ext uri="{FF2B5EF4-FFF2-40B4-BE49-F238E27FC236}">
              <a16:creationId xmlns:a16="http://schemas.microsoft.com/office/drawing/2014/main" id="{CE288D00-2247-4901-B75D-607D695DDE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6" name="Imagen 19739" descr="http://www.icbf.gov.co/images/pobtrans.gif">
          <a:extLst>
            <a:ext uri="{FF2B5EF4-FFF2-40B4-BE49-F238E27FC236}">
              <a16:creationId xmlns:a16="http://schemas.microsoft.com/office/drawing/2014/main" id="{52C8EE23-D222-44DE-94F7-EDB08A537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7" name="Imagen 19765" descr="http://www.icbf.gov.co/images/pobtrans.gif">
          <a:extLst>
            <a:ext uri="{FF2B5EF4-FFF2-40B4-BE49-F238E27FC236}">
              <a16:creationId xmlns:a16="http://schemas.microsoft.com/office/drawing/2014/main" id="{6C09EEEF-0F5B-42FE-B7DA-E2A21073FB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8" name="Imagen 19774" descr="http://www.icbf.gov.co/images/pobtrans.gif">
          <a:extLst>
            <a:ext uri="{FF2B5EF4-FFF2-40B4-BE49-F238E27FC236}">
              <a16:creationId xmlns:a16="http://schemas.microsoft.com/office/drawing/2014/main" id="{82283E8A-02B1-4D33-BC8C-81EB61D3F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89" name="Imagen 20425" descr="http://www.icbf.gov.co/images/pobtrans.gif">
          <a:extLst>
            <a:ext uri="{FF2B5EF4-FFF2-40B4-BE49-F238E27FC236}">
              <a16:creationId xmlns:a16="http://schemas.microsoft.com/office/drawing/2014/main" id="{7E1F5301-3978-4583-AA4D-72E9C21D0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0" name="Imagen 20722" descr="http://www.icbf.gov.co/images/pobtrans.gif">
          <a:extLst>
            <a:ext uri="{FF2B5EF4-FFF2-40B4-BE49-F238E27FC236}">
              <a16:creationId xmlns:a16="http://schemas.microsoft.com/office/drawing/2014/main" id="{12CAF0ED-D6A7-425F-9029-EA8F5329D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1" name="Imagen 20732" descr="http://www.icbf.gov.co/images/pobtrans.gif">
          <a:extLst>
            <a:ext uri="{FF2B5EF4-FFF2-40B4-BE49-F238E27FC236}">
              <a16:creationId xmlns:a16="http://schemas.microsoft.com/office/drawing/2014/main" id="{D80BFA2C-2474-44D5-90B6-3195730C7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2" name="Imagen 21759" descr="http://www.icbf.gov.co/images/pobtrans.gif">
          <a:extLst>
            <a:ext uri="{FF2B5EF4-FFF2-40B4-BE49-F238E27FC236}">
              <a16:creationId xmlns:a16="http://schemas.microsoft.com/office/drawing/2014/main" id="{99184E22-CD2B-4B34-8906-3AC1DFCCC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3" name="Imagen 21761" descr="http://www.icbf.gov.co/images/pobtrans.gif">
          <a:extLst>
            <a:ext uri="{FF2B5EF4-FFF2-40B4-BE49-F238E27FC236}">
              <a16:creationId xmlns:a16="http://schemas.microsoft.com/office/drawing/2014/main" id="{860E867E-E4D1-4000-83B3-5443934A7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4" name="Imagen 22260" descr="http://www.icbf.gov.co/images/pobtrans.gif">
          <a:extLst>
            <a:ext uri="{FF2B5EF4-FFF2-40B4-BE49-F238E27FC236}">
              <a16:creationId xmlns:a16="http://schemas.microsoft.com/office/drawing/2014/main" id="{F89E25C7-06B2-4A17-8CA9-2042106A6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5" name="Imagen 22263" descr="http://www.icbf.gov.co/images/pobtrans.gif">
          <a:extLst>
            <a:ext uri="{FF2B5EF4-FFF2-40B4-BE49-F238E27FC236}">
              <a16:creationId xmlns:a16="http://schemas.microsoft.com/office/drawing/2014/main" id="{81D2162A-138A-489E-B8CB-CB97FEA4CD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6" name="Imagen 22421" descr="http://www.icbf.gov.co/images/pobtrans.gif">
          <a:extLst>
            <a:ext uri="{FF2B5EF4-FFF2-40B4-BE49-F238E27FC236}">
              <a16:creationId xmlns:a16="http://schemas.microsoft.com/office/drawing/2014/main" id="{1DBD68E0-1FF2-4F47-BBA9-8E8E732A31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7" name="Imagen 22513" descr="http://www.icbf.gov.co/images/pobtrans.gif">
          <a:extLst>
            <a:ext uri="{FF2B5EF4-FFF2-40B4-BE49-F238E27FC236}">
              <a16:creationId xmlns:a16="http://schemas.microsoft.com/office/drawing/2014/main" id="{BFA31AB2-4B72-4280-993D-FA11C7741D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8" name="Imagen 22526" descr="http://www.icbf.gov.co/images/pobtrans.gif">
          <a:extLst>
            <a:ext uri="{FF2B5EF4-FFF2-40B4-BE49-F238E27FC236}">
              <a16:creationId xmlns:a16="http://schemas.microsoft.com/office/drawing/2014/main" id="{8D03D602-9FD2-4A82-8D4B-E0B7FB9185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99" name="Imagen 22532" descr="http://www.icbf.gov.co/images/pobtrans.gif">
          <a:extLst>
            <a:ext uri="{FF2B5EF4-FFF2-40B4-BE49-F238E27FC236}">
              <a16:creationId xmlns:a16="http://schemas.microsoft.com/office/drawing/2014/main" id="{A9DEEB7E-A002-428B-8A01-4596D4F5A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0" name="Imagen 22541" descr="http://www.icbf.gov.co/images/pobtrans.gif">
          <a:extLst>
            <a:ext uri="{FF2B5EF4-FFF2-40B4-BE49-F238E27FC236}">
              <a16:creationId xmlns:a16="http://schemas.microsoft.com/office/drawing/2014/main" id="{A31EF6AC-FD7D-4DFC-887E-790DA0E78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1" name="Imagen 22616" descr="http://www.icbf.gov.co/images/pobtrans.gif">
          <a:extLst>
            <a:ext uri="{FF2B5EF4-FFF2-40B4-BE49-F238E27FC236}">
              <a16:creationId xmlns:a16="http://schemas.microsoft.com/office/drawing/2014/main" id="{0538CC8F-796A-42B9-987F-C872EA551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2" name="Imagen 24926" descr="http://www.icbf.gov.co/images/pobtrans.gif">
          <a:extLst>
            <a:ext uri="{FF2B5EF4-FFF2-40B4-BE49-F238E27FC236}">
              <a16:creationId xmlns:a16="http://schemas.microsoft.com/office/drawing/2014/main" id="{874364A9-B463-4F62-B4F8-F27CBDBF9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3" name="Imagen 25180" descr="http://www.icbf.gov.co/images/pobtrans.gif">
          <a:extLst>
            <a:ext uri="{FF2B5EF4-FFF2-40B4-BE49-F238E27FC236}">
              <a16:creationId xmlns:a16="http://schemas.microsoft.com/office/drawing/2014/main" id="{3028A6D2-1F93-4C14-8820-7D487071F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4" name="Imagen 26352" descr="http://www.icbf.gov.co/images/pobtrans.gif">
          <a:extLst>
            <a:ext uri="{FF2B5EF4-FFF2-40B4-BE49-F238E27FC236}">
              <a16:creationId xmlns:a16="http://schemas.microsoft.com/office/drawing/2014/main" id="{846C03DC-6C15-4285-9CFE-A22B353C2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5" name="Imagen 26386" descr="http://www.icbf.gov.co/images/pobtrans.gif">
          <a:extLst>
            <a:ext uri="{FF2B5EF4-FFF2-40B4-BE49-F238E27FC236}">
              <a16:creationId xmlns:a16="http://schemas.microsoft.com/office/drawing/2014/main" id="{EA832A2C-E738-4E17-81BC-F0E89E649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6" name="Imagen 26401" descr="http://www.icbf.gov.co/images/pobtrans.gif">
          <a:extLst>
            <a:ext uri="{FF2B5EF4-FFF2-40B4-BE49-F238E27FC236}">
              <a16:creationId xmlns:a16="http://schemas.microsoft.com/office/drawing/2014/main" id="{204BC016-DAAE-4F3C-BB7C-22CC373429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7" name="Imagen 26411" descr="http://www.icbf.gov.co/images/pobtrans.gif">
          <a:extLst>
            <a:ext uri="{FF2B5EF4-FFF2-40B4-BE49-F238E27FC236}">
              <a16:creationId xmlns:a16="http://schemas.microsoft.com/office/drawing/2014/main" id="{27A06440-15F7-4696-9FB8-C46ADDCD0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8" name="Imagen 26420" descr="http://www.icbf.gov.co/images/pobtrans.gif">
          <a:extLst>
            <a:ext uri="{FF2B5EF4-FFF2-40B4-BE49-F238E27FC236}">
              <a16:creationId xmlns:a16="http://schemas.microsoft.com/office/drawing/2014/main" id="{3DA2134B-8D46-4B23-8264-A7BA0A33C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09" name="Imagen 26433" descr="http://www.icbf.gov.co/images/pobtrans.gif">
          <a:extLst>
            <a:ext uri="{FF2B5EF4-FFF2-40B4-BE49-F238E27FC236}">
              <a16:creationId xmlns:a16="http://schemas.microsoft.com/office/drawing/2014/main" id="{B78489EB-7ADE-4ECF-B3EE-492D5852B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0" name="Imagen 26468" descr="http://www.icbf.gov.co/images/pobtrans.gif">
          <a:extLst>
            <a:ext uri="{FF2B5EF4-FFF2-40B4-BE49-F238E27FC236}">
              <a16:creationId xmlns:a16="http://schemas.microsoft.com/office/drawing/2014/main" id="{1133E21A-1AA1-4223-870C-234E9360BF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1" name="Imagen 26473" descr="http://www.icbf.gov.co/images/pobtrans.gif">
          <a:extLst>
            <a:ext uri="{FF2B5EF4-FFF2-40B4-BE49-F238E27FC236}">
              <a16:creationId xmlns:a16="http://schemas.microsoft.com/office/drawing/2014/main" id="{5A3E8B12-95A0-444D-98BC-BCC1DE238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2" name="Imagen 26476" descr="http://www.icbf.gov.co/images/pobtrans.gif">
          <a:extLst>
            <a:ext uri="{FF2B5EF4-FFF2-40B4-BE49-F238E27FC236}">
              <a16:creationId xmlns:a16="http://schemas.microsoft.com/office/drawing/2014/main" id="{A7C88253-2C97-4153-8E86-3C65DF44F2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3" name="Imagen 26583" descr="http://www.icbf.gov.co/images/pobtrans.gif">
          <a:extLst>
            <a:ext uri="{FF2B5EF4-FFF2-40B4-BE49-F238E27FC236}">
              <a16:creationId xmlns:a16="http://schemas.microsoft.com/office/drawing/2014/main" id="{50971090-E5A8-4F6B-87C5-7DEFC0018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4" name="Imagen 26594" descr="http://www.icbf.gov.co/images/pobtrans.gif">
          <a:extLst>
            <a:ext uri="{FF2B5EF4-FFF2-40B4-BE49-F238E27FC236}">
              <a16:creationId xmlns:a16="http://schemas.microsoft.com/office/drawing/2014/main" id="{CE54C355-EB99-4A5B-8993-13B8A7AC1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5" name="Imagen 26605" descr="http://www.icbf.gov.co/images/pobtrans.gif">
          <a:extLst>
            <a:ext uri="{FF2B5EF4-FFF2-40B4-BE49-F238E27FC236}">
              <a16:creationId xmlns:a16="http://schemas.microsoft.com/office/drawing/2014/main" id="{67FC6080-930E-4569-8B47-1F14528A9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6" name="Imagen 26617" descr="http://www.icbf.gov.co/images/pobtrans.gif">
          <a:extLst>
            <a:ext uri="{FF2B5EF4-FFF2-40B4-BE49-F238E27FC236}">
              <a16:creationId xmlns:a16="http://schemas.microsoft.com/office/drawing/2014/main" id="{30BD9689-4616-4922-8906-4AA6F22F1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7" name="Imagen 26634" descr="http://www.icbf.gov.co/images/pobtrans.gif">
          <a:extLst>
            <a:ext uri="{FF2B5EF4-FFF2-40B4-BE49-F238E27FC236}">
              <a16:creationId xmlns:a16="http://schemas.microsoft.com/office/drawing/2014/main" id="{E860577C-DECE-4B79-AFC2-2A991A8DB4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8" name="Imagen 26666" descr="http://www.icbf.gov.co/images/pobtrans.gif">
          <a:extLst>
            <a:ext uri="{FF2B5EF4-FFF2-40B4-BE49-F238E27FC236}">
              <a16:creationId xmlns:a16="http://schemas.microsoft.com/office/drawing/2014/main" id="{B571EA9A-22EE-42F3-87A9-08BB2F3B9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19" name="Imagen 26687" descr="http://www.icbf.gov.co/images/pobtrans.gif">
          <a:extLst>
            <a:ext uri="{FF2B5EF4-FFF2-40B4-BE49-F238E27FC236}">
              <a16:creationId xmlns:a16="http://schemas.microsoft.com/office/drawing/2014/main" id="{77025A18-987E-49FD-B7C0-91DD22517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0" name="Imagen 26713" descr="http://www.icbf.gov.co/images/pobtrans.gif">
          <a:extLst>
            <a:ext uri="{FF2B5EF4-FFF2-40B4-BE49-F238E27FC236}">
              <a16:creationId xmlns:a16="http://schemas.microsoft.com/office/drawing/2014/main" id="{D3676FF0-23C3-4541-AA1F-15A47462E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1" name="Imagen 26726" descr="http://www.icbf.gov.co/images/pobtrans.gif">
          <a:extLst>
            <a:ext uri="{FF2B5EF4-FFF2-40B4-BE49-F238E27FC236}">
              <a16:creationId xmlns:a16="http://schemas.microsoft.com/office/drawing/2014/main" id="{D923EFC3-1A94-4E56-A771-AFB89E293D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2" name="Imagen 27432" descr="http://www.icbf.gov.co/images/pobtrans.gif">
          <a:extLst>
            <a:ext uri="{FF2B5EF4-FFF2-40B4-BE49-F238E27FC236}">
              <a16:creationId xmlns:a16="http://schemas.microsoft.com/office/drawing/2014/main" id="{6EDA9970-4BD4-4357-88C9-FD107AA168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3" name="Imagen 29931" descr="http://www.icbf.gov.co/images/pobtrans.gif">
          <a:extLst>
            <a:ext uri="{FF2B5EF4-FFF2-40B4-BE49-F238E27FC236}">
              <a16:creationId xmlns:a16="http://schemas.microsoft.com/office/drawing/2014/main" id="{E3A845E3-18EC-4662-B6A8-139153E5F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4" name="Imagen 29941" descr="http://www.icbf.gov.co/images/pobtrans.gif">
          <a:extLst>
            <a:ext uri="{FF2B5EF4-FFF2-40B4-BE49-F238E27FC236}">
              <a16:creationId xmlns:a16="http://schemas.microsoft.com/office/drawing/2014/main" id="{338C2DEF-9C65-45B9-8FD2-DADC467AA0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5" name="Imagen 29990" descr="http://www.icbf.gov.co/images/pobtrans.gif">
          <a:extLst>
            <a:ext uri="{FF2B5EF4-FFF2-40B4-BE49-F238E27FC236}">
              <a16:creationId xmlns:a16="http://schemas.microsoft.com/office/drawing/2014/main" id="{F5020620-AC95-43A2-84D7-473E644777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6" name="Imagen 30000" descr="http://www.icbf.gov.co/images/pobtrans.gif">
          <a:extLst>
            <a:ext uri="{FF2B5EF4-FFF2-40B4-BE49-F238E27FC236}">
              <a16:creationId xmlns:a16="http://schemas.microsoft.com/office/drawing/2014/main" id="{614993A8-A32F-42A4-979D-0B283EE37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7" name="Imagen 30062" descr="http://www.icbf.gov.co/images/pobtrans.gif">
          <a:extLst>
            <a:ext uri="{FF2B5EF4-FFF2-40B4-BE49-F238E27FC236}">
              <a16:creationId xmlns:a16="http://schemas.microsoft.com/office/drawing/2014/main" id="{67AA346B-FD80-4C71-824D-F658696577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8" name="Imagen 30457" descr="http://www.icbf.gov.co/images/pobtrans.gif">
          <a:extLst>
            <a:ext uri="{FF2B5EF4-FFF2-40B4-BE49-F238E27FC236}">
              <a16:creationId xmlns:a16="http://schemas.microsoft.com/office/drawing/2014/main" id="{132A6BB7-97ED-40C5-BF55-44BD3E0B99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29" name="Imagen 30467" descr="http://www.icbf.gov.co/images/pobtrans.gif">
          <a:extLst>
            <a:ext uri="{FF2B5EF4-FFF2-40B4-BE49-F238E27FC236}">
              <a16:creationId xmlns:a16="http://schemas.microsoft.com/office/drawing/2014/main" id="{B6D4CBF5-6251-426B-84E1-FE91940DF8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0" name="Imagen 30991" descr="http://www.icbf.gov.co/images/pobtrans.gif">
          <a:extLst>
            <a:ext uri="{FF2B5EF4-FFF2-40B4-BE49-F238E27FC236}">
              <a16:creationId xmlns:a16="http://schemas.microsoft.com/office/drawing/2014/main" id="{16CEEFC6-93FF-448C-9DF3-BBEC243296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1" name="Imagen 31612" descr="http://www.icbf.gov.co/images/pobtrans.gif">
          <a:extLst>
            <a:ext uri="{FF2B5EF4-FFF2-40B4-BE49-F238E27FC236}">
              <a16:creationId xmlns:a16="http://schemas.microsoft.com/office/drawing/2014/main" id="{DB8F00E9-545B-4D96-81FB-CC83D3C9D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2" name="Imagen 31624" descr="http://www.icbf.gov.co/images/pobtrans.gif">
          <a:extLst>
            <a:ext uri="{FF2B5EF4-FFF2-40B4-BE49-F238E27FC236}">
              <a16:creationId xmlns:a16="http://schemas.microsoft.com/office/drawing/2014/main" id="{3D1D8ED0-D3A1-465E-8E02-6EF31AC93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3" name="Imagen 32047" descr="http://www.icbf.gov.co/images/pobtrans.gif">
          <a:extLst>
            <a:ext uri="{FF2B5EF4-FFF2-40B4-BE49-F238E27FC236}">
              <a16:creationId xmlns:a16="http://schemas.microsoft.com/office/drawing/2014/main" id="{19409B8C-FEFA-4465-9DFA-C0FEC7B75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4" name="Imagen 32272" descr="http://www.icbf.gov.co/images/pobtrans.gif">
          <a:extLst>
            <a:ext uri="{FF2B5EF4-FFF2-40B4-BE49-F238E27FC236}">
              <a16:creationId xmlns:a16="http://schemas.microsoft.com/office/drawing/2014/main" id="{EDCA13C1-BDD7-487B-A871-216190D3F4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5" name="Imagen 32612" descr="http://www.icbf.gov.co/images/pobtrans.gif">
          <a:extLst>
            <a:ext uri="{FF2B5EF4-FFF2-40B4-BE49-F238E27FC236}">
              <a16:creationId xmlns:a16="http://schemas.microsoft.com/office/drawing/2014/main" id="{977FC430-4D8C-41BF-92B0-55FC0FDE2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6" name="Imagen 32881" descr="http://www.icbf.gov.co/images/pobtrans.gif">
          <a:extLst>
            <a:ext uri="{FF2B5EF4-FFF2-40B4-BE49-F238E27FC236}">
              <a16:creationId xmlns:a16="http://schemas.microsoft.com/office/drawing/2014/main" id="{8E331621-6E0D-4FC4-AFF1-85A574B334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7" name="Imagen 34363" descr="http://www.icbf.gov.co/images/pobtrans.gif">
          <a:extLst>
            <a:ext uri="{FF2B5EF4-FFF2-40B4-BE49-F238E27FC236}">
              <a16:creationId xmlns:a16="http://schemas.microsoft.com/office/drawing/2014/main" id="{CBC5958C-A791-4917-910D-B4535C4E7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8" name="Imagen 34367" descr="http://www.icbf.gov.co/images/pobtrans.gif">
          <a:extLst>
            <a:ext uri="{FF2B5EF4-FFF2-40B4-BE49-F238E27FC236}">
              <a16:creationId xmlns:a16="http://schemas.microsoft.com/office/drawing/2014/main" id="{5B0C3EA9-B43C-44AC-A2EE-742ED530D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39" name="Imagen 34608" descr="http://www.icbf.gov.co/images/pobtrans.gif">
          <a:extLst>
            <a:ext uri="{FF2B5EF4-FFF2-40B4-BE49-F238E27FC236}">
              <a16:creationId xmlns:a16="http://schemas.microsoft.com/office/drawing/2014/main" id="{24A1BCAA-326B-48BD-9390-1AF9298EF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0" name="Imagen 35048" descr="http://www.icbf.gov.co/images/pobtrans.gif">
          <a:extLst>
            <a:ext uri="{FF2B5EF4-FFF2-40B4-BE49-F238E27FC236}">
              <a16:creationId xmlns:a16="http://schemas.microsoft.com/office/drawing/2014/main" id="{A86DB7C7-01D1-4CA1-BDA6-DDE0CDD0B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1" name="Imagen 35978" descr="http://www.icbf.gov.co/images/pobtrans.gif">
          <a:extLst>
            <a:ext uri="{FF2B5EF4-FFF2-40B4-BE49-F238E27FC236}">
              <a16:creationId xmlns:a16="http://schemas.microsoft.com/office/drawing/2014/main" id="{FA93BB63-70BE-4F5B-A9B8-A02558C14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2" name="Imagen 36001" descr="http://www.icbf.gov.co/images/pobtrans.gif">
          <a:extLst>
            <a:ext uri="{FF2B5EF4-FFF2-40B4-BE49-F238E27FC236}">
              <a16:creationId xmlns:a16="http://schemas.microsoft.com/office/drawing/2014/main" id="{C35053D6-7683-48ED-800A-EC2F229DA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3" name="Imagen 36006" descr="http://www.icbf.gov.co/images/pobtrans.gif">
          <a:extLst>
            <a:ext uri="{FF2B5EF4-FFF2-40B4-BE49-F238E27FC236}">
              <a16:creationId xmlns:a16="http://schemas.microsoft.com/office/drawing/2014/main" id="{ED75A404-91EE-4386-AD6B-36C6558A46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4" name="Imagen 36010" descr="http://www.icbf.gov.co/images/pobtrans.gif">
          <a:extLst>
            <a:ext uri="{FF2B5EF4-FFF2-40B4-BE49-F238E27FC236}">
              <a16:creationId xmlns:a16="http://schemas.microsoft.com/office/drawing/2014/main" id="{36E9FD28-6CFD-44C9-8AFD-903ACEBC4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5" name="Imagen 36018" descr="http://www.icbf.gov.co/images/pobtrans.gif">
          <a:extLst>
            <a:ext uri="{FF2B5EF4-FFF2-40B4-BE49-F238E27FC236}">
              <a16:creationId xmlns:a16="http://schemas.microsoft.com/office/drawing/2014/main" id="{E4FEBA45-0E30-477B-AA58-59CF8E8A71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59</xdr:row>
      <xdr:rowOff>0</xdr:rowOff>
    </xdr:from>
    <xdr:to>
      <xdr:col>4</xdr:col>
      <xdr:colOff>9525</xdr:colOff>
      <xdr:row>59</xdr:row>
      <xdr:rowOff>114300</xdr:rowOff>
    </xdr:to>
    <xdr:pic>
      <xdr:nvPicPr>
        <xdr:cNvPr id="146" name="Imagen 36027" descr="http://www.icbf.gov.co/images/pobtrans.gif">
          <a:extLst>
            <a:ext uri="{FF2B5EF4-FFF2-40B4-BE49-F238E27FC236}">
              <a16:creationId xmlns:a16="http://schemas.microsoft.com/office/drawing/2014/main" id="{2C091740-5BA5-4B96-A74B-67988A867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250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59</xdr:row>
      <xdr:rowOff>0</xdr:rowOff>
    </xdr:from>
    <xdr:ext cx="9525" cy="114300"/>
    <xdr:pic>
      <xdr:nvPicPr>
        <xdr:cNvPr id="147" name="Imagen 146" descr="http://www.icbf.gov.co/images/pobtrans.gif">
          <a:extLst>
            <a:ext uri="{FF2B5EF4-FFF2-40B4-BE49-F238E27FC236}">
              <a16:creationId xmlns:a16="http://schemas.microsoft.com/office/drawing/2014/main" id="{E79437E8-8E1C-4307-86CD-EA3CAE4E9C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48" name="Imagen 147" descr="http://www.icbf.gov.co/images/pobtrans.gif">
          <a:extLst>
            <a:ext uri="{FF2B5EF4-FFF2-40B4-BE49-F238E27FC236}">
              <a16:creationId xmlns:a16="http://schemas.microsoft.com/office/drawing/2014/main" id="{5CEC8A8B-515D-46A1-AE35-9CF73B66CE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49" name="Imagen 148" descr="http://www.icbf.gov.co/images/pobtrans.gif">
          <a:extLst>
            <a:ext uri="{FF2B5EF4-FFF2-40B4-BE49-F238E27FC236}">
              <a16:creationId xmlns:a16="http://schemas.microsoft.com/office/drawing/2014/main" id="{32985E42-618D-4DC2-BF1C-CFE926BE2B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0" name="Imagen 149" descr="http://www.icbf.gov.co/images/pobtrans.gif">
          <a:extLst>
            <a:ext uri="{FF2B5EF4-FFF2-40B4-BE49-F238E27FC236}">
              <a16:creationId xmlns:a16="http://schemas.microsoft.com/office/drawing/2014/main" id="{8E86847A-2376-403D-A4C0-26F8621F0D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1" name="Imagen 150" descr="http://www.icbf.gov.co/images/pobtrans.gif">
          <a:extLst>
            <a:ext uri="{FF2B5EF4-FFF2-40B4-BE49-F238E27FC236}">
              <a16:creationId xmlns:a16="http://schemas.microsoft.com/office/drawing/2014/main" id="{B0820105-10F3-4061-BE2C-0F9BE5524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2" name="Imagen 151" descr="http://www.icbf.gov.co/images/pobtrans.gif">
          <a:extLst>
            <a:ext uri="{FF2B5EF4-FFF2-40B4-BE49-F238E27FC236}">
              <a16:creationId xmlns:a16="http://schemas.microsoft.com/office/drawing/2014/main" id="{F0AA99C6-1D1D-4911-866F-E6A578B467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3" name="Imagen 152" descr="http://www.icbf.gov.co/images/pobtrans.gif">
          <a:extLst>
            <a:ext uri="{FF2B5EF4-FFF2-40B4-BE49-F238E27FC236}">
              <a16:creationId xmlns:a16="http://schemas.microsoft.com/office/drawing/2014/main" id="{3402489C-3457-4E7B-8C6D-8B7227DE82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4" name="Imagen 153" descr="http://www.icbf.gov.co/images/pobtrans.gif">
          <a:extLst>
            <a:ext uri="{FF2B5EF4-FFF2-40B4-BE49-F238E27FC236}">
              <a16:creationId xmlns:a16="http://schemas.microsoft.com/office/drawing/2014/main" id="{CCCA6407-D9D9-4199-9E16-BF454640C8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5" name="Imagen 154" descr="http://www.icbf.gov.co/images/pobtrans.gif">
          <a:extLst>
            <a:ext uri="{FF2B5EF4-FFF2-40B4-BE49-F238E27FC236}">
              <a16:creationId xmlns:a16="http://schemas.microsoft.com/office/drawing/2014/main" id="{93CCD807-6B5D-4187-A511-687BBEE0D9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6" name="Imagen 155" descr="http://www.icbf.gov.co/images/pobtrans.gif">
          <a:extLst>
            <a:ext uri="{FF2B5EF4-FFF2-40B4-BE49-F238E27FC236}">
              <a16:creationId xmlns:a16="http://schemas.microsoft.com/office/drawing/2014/main" id="{D4D53C16-E99F-41B0-B2FC-BE148E2C3B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7" name="Imagen 156" descr="http://www.icbf.gov.co/images/pobtrans.gif">
          <a:extLst>
            <a:ext uri="{FF2B5EF4-FFF2-40B4-BE49-F238E27FC236}">
              <a16:creationId xmlns:a16="http://schemas.microsoft.com/office/drawing/2014/main" id="{BFDC8D06-EBEB-4F48-8414-FFCE30ECC4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8" name="Imagen 157" descr="http://www.icbf.gov.co/images/pobtrans.gif">
          <a:extLst>
            <a:ext uri="{FF2B5EF4-FFF2-40B4-BE49-F238E27FC236}">
              <a16:creationId xmlns:a16="http://schemas.microsoft.com/office/drawing/2014/main" id="{1BEA43F4-26C3-4EB9-8E2B-E3EACD5D1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59" name="Imagen 158" descr="http://www.icbf.gov.co/images/pobtrans.gif">
          <a:extLst>
            <a:ext uri="{FF2B5EF4-FFF2-40B4-BE49-F238E27FC236}">
              <a16:creationId xmlns:a16="http://schemas.microsoft.com/office/drawing/2014/main" id="{263694FB-8F9A-4283-B5F8-F50A241BD8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0" name="Imagen 159" descr="http://www.icbf.gov.co/images/pobtrans.gif">
          <a:extLst>
            <a:ext uri="{FF2B5EF4-FFF2-40B4-BE49-F238E27FC236}">
              <a16:creationId xmlns:a16="http://schemas.microsoft.com/office/drawing/2014/main" id="{272BB757-0373-4A68-A98B-03B1126ACA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1" name="Imagen 160" descr="http://www.icbf.gov.co/images/pobtrans.gif">
          <a:extLst>
            <a:ext uri="{FF2B5EF4-FFF2-40B4-BE49-F238E27FC236}">
              <a16:creationId xmlns:a16="http://schemas.microsoft.com/office/drawing/2014/main" id="{80F717AA-5B3C-4838-8CB0-5700A480B2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2" name="Imagen 161" descr="http://www.icbf.gov.co/images/pobtrans.gif">
          <a:extLst>
            <a:ext uri="{FF2B5EF4-FFF2-40B4-BE49-F238E27FC236}">
              <a16:creationId xmlns:a16="http://schemas.microsoft.com/office/drawing/2014/main" id="{2D183E2E-91C1-4C35-B044-34F3EC9DA0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3" name="Imagen 162" descr="http://www.icbf.gov.co/images/pobtrans.gif">
          <a:extLst>
            <a:ext uri="{FF2B5EF4-FFF2-40B4-BE49-F238E27FC236}">
              <a16:creationId xmlns:a16="http://schemas.microsoft.com/office/drawing/2014/main" id="{20CE0DAD-5E20-4F70-87E0-58744518FC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4" name="Imagen 163" descr="http://www.icbf.gov.co/images/pobtrans.gif">
          <a:extLst>
            <a:ext uri="{FF2B5EF4-FFF2-40B4-BE49-F238E27FC236}">
              <a16:creationId xmlns:a16="http://schemas.microsoft.com/office/drawing/2014/main" id="{2EC991A5-9D76-4D9D-8C2C-4046FBDBD5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5" name="Imagen 164" descr="http://www.icbf.gov.co/images/pobtrans.gif">
          <a:extLst>
            <a:ext uri="{FF2B5EF4-FFF2-40B4-BE49-F238E27FC236}">
              <a16:creationId xmlns:a16="http://schemas.microsoft.com/office/drawing/2014/main" id="{27335212-6F56-4C91-B662-FA29513FC8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6" name="Imagen 165" descr="http://www.icbf.gov.co/images/pobtrans.gif">
          <a:extLst>
            <a:ext uri="{FF2B5EF4-FFF2-40B4-BE49-F238E27FC236}">
              <a16:creationId xmlns:a16="http://schemas.microsoft.com/office/drawing/2014/main" id="{14EF93D4-4FAA-4CB8-92B3-B491CE520F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7" name="Imagen 166" descr="http://www.icbf.gov.co/images/pobtrans.gif">
          <a:extLst>
            <a:ext uri="{FF2B5EF4-FFF2-40B4-BE49-F238E27FC236}">
              <a16:creationId xmlns:a16="http://schemas.microsoft.com/office/drawing/2014/main" id="{03F894E6-D33D-4C32-A770-2F7429501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8" name="Imagen 167" descr="http://www.icbf.gov.co/images/pobtrans.gif">
          <a:extLst>
            <a:ext uri="{FF2B5EF4-FFF2-40B4-BE49-F238E27FC236}">
              <a16:creationId xmlns:a16="http://schemas.microsoft.com/office/drawing/2014/main" id="{3FFDFFF4-DFB8-45E5-9F56-BC80A2F34E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69" name="Imagen 168" descr="http://www.icbf.gov.co/images/pobtrans.gif">
          <a:extLst>
            <a:ext uri="{FF2B5EF4-FFF2-40B4-BE49-F238E27FC236}">
              <a16:creationId xmlns:a16="http://schemas.microsoft.com/office/drawing/2014/main" id="{FC6F1FC1-D644-4CD5-8B5D-7962827F03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0" name="Imagen 169" descr="http://www.icbf.gov.co/images/pobtrans.gif">
          <a:extLst>
            <a:ext uri="{FF2B5EF4-FFF2-40B4-BE49-F238E27FC236}">
              <a16:creationId xmlns:a16="http://schemas.microsoft.com/office/drawing/2014/main" id="{C3F192EB-D7BA-4ACB-99B5-68874D2B88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1" name="Imagen 170" descr="http://www.icbf.gov.co/images/pobtrans.gif">
          <a:extLst>
            <a:ext uri="{FF2B5EF4-FFF2-40B4-BE49-F238E27FC236}">
              <a16:creationId xmlns:a16="http://schemas.microsoft.com/office/drawing/2014/main" id="{846E0748-2AA8-4A2E-9056-8423E25C0F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2" name="Imagen 171" descr="http://www.icbf.gov.co/images/pobtrans.gif">
          <a:extLst>
            <a:ext uri="{FF2B5EF4-FFF2-40B4-BE49-F238E27FC236}">
              <a16:creationId xmlns:a16="http://schemas.microsoft.com/office/drawing/2014/main" id="{ED69809C-701D-4C6C-9B5A-838DFD3421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3" name="Imagen 172" descr="http://www.icbf.gov.co/images/pobtrans.gif">
          <a:extLst>
            <a:ext uri="{FF2B5EF4-FFF2-40B4-BE49-F238E27FC236}">
              <a16:creationId xmlns:a16="http://schemas.microsoft.com/office/drawing/2014/main" id="{58DF0F7D-BED1-4435-A9D7-A2A09A0B28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4" name="Imagen 173" descr="http://www.icbf.gov.co/images/pobtrans.gif">
          <a:extLst>
            <a:ext uri="{FF2B5EF4-FFF2-40B4-BE49-F238E27FC236}">
              <a16:creationId xmlns:a16="http://schemas.microsoft.com/office/drawing/2014/main" id="{AD4ABA94-B0DD-46F8-AC18-97D041ED75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5" name="Imagen 174" descr="http://www.icbf.gov.co/images/pobtrans.gif">
          <a:extLst>
            <a:ext uri="{FF2B5EF4-FFF2-40B4-BE49-F238E27FC236}">
              <a16:creationId xmlns:a16="http://schemas.microsoft.com/office/drawing/2014/main" id="{5318E83F-F1A3-4D6B-9678-7B5BB96FEB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6" name="Imagen 175" descr="http://www.icbf.gov.co/images/pobtrans.gif">
          <a:extLst>
            <a:ext uri="{FF2B5EF4-FFF2-40B4-BE49-F238E27FC236}">
              <a16:creationId xmlns:a16="http://schemas.microsoft.com/office/drawing/2014/main" id="{2C776BBF-D1C9-4C8D-90F7-F97187C872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7" name="Imagen 176" descr="http://www.icbf.gov.co/images/pobtrans.gif">
          <a:extLst>
            <a:ext uri="{FF2B5EF4-FFF2-40B4-BE49-F238E27FC236}">
              <a16:creationId xmlns:a16="http://schemas.microsoft.com/office/drawing/2014/main" id="{2F1E4643-FFB5-4907-962B-F2A787F122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8" name="Imagen 177" descr="http://www.icbf.gov.co/images/pobtrans.gif">
          <a:extLst>
            <a:ext uri="{FF2B5EF4-FFF2-40B4-BE49-F238E27FC236}">
              <a16:creationId xmlns:a16="http://schemas.microsoft.com/office/drawing/2014/main" id="{759C3772-84DC-4797-8F24-04A7FF8F17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79" name="Imagen 178" descr="http://www.icbf.gov.co/images/pobtrans.gif">
          <a:extLst>
            <a:ext uri="{FF2B5EF4-FFF2-40B4-BE49-F238E27FC236}">
              <a16:creationId xmlns:a16="http://schemas.microsoft.com/office/drawing/2014/main" id="{C9667C95-90DA-49FC-8B15-05308CCCDF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0" name="Imagen 179" descr="http://www.icbf.gov.co/images/pobtrans.gif">
          <a:extLst>
            <a:ext uri="{FF2B5EF4-FFF2-40B4-BE49-F238E27FC236}">
              <a16:creationId xmlns:a16="http://schemas.microsoft.com/office/drawing/2014/main" id="{D3E7B214-92DE-4AC0-BB73-2DE4D7B77B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1" name="Imagen 180" descr="http://www.icbf.gov.co/images/pobtrans.gif">
          <a:extLst>
            <a:ext uri="{FF2B5EF4-FFF2-40B4-BE49-F238E27FC236}">
              <a16:creationId xmlns:a16="http://schemas.microsoft.com/office/drawing/2014/main" id="{6AF383F5-35B9-4538-B477-D853AECCB0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2" name="Imagen 181" descr="http://www.icbf.gov.co/images/pobtrans.gif">
          <a:extLst>
            <a:ext uri="{FF2B5EF4-FFF2-40B4-BE49-F238E27FC236}">
              <a16:creationId xmlns:a16="http://schemas.microsoft.com/office/drawing/2014/main" id="{A1E0B219-A91C-4914-913D-2D04F914C9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3" name="Imagen 182" descr="http://www.icbf.gov.co/images/pobtrans.gif">
          <a:extLst>
            <a:ext uri="{FF2B5EF4-FFF2-40B4-BE49-F238E27FC236}">
              <a16:creationId xmlns:a16="http://schemas.microsoft.com/office/drawing/2014/main" id="{945306C2-C94A-4081-B4B7-13D8E44004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4" name="Imagen 183" descr="http://www.icbf.gov.co/images/pobtrans.gif">
          <a:extLst>
            <a:ext uri="{FF2B5EF4-FFF2-40B4-BE49-F238E27FC236}">
              <a16:creationId xmlns:a16="http://schemas.microsoft.com/office/drawing/2014/main" id="{A0C1FC81-967F-4359-91DF-35956B1709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5" name="Imagen 184" descr="http://www.icbf.gov.co/images/pobtrans.gif">
          <a:extLst>
            <a:ext uri="{FF2B5EF4-FFF2-40B4-BE49-F238E27FC236}">
              <a16:creationId xmlns:a16="http://schemas.microsoft.com/office/drawing/2014/main" id="{85B5BDA7-368C-46B7-A3E6-E10760E67C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6" name="Imagen 185" descr="http://www.icbf.gov.co/images/pobtrans.gif">
          <a:extLst>
            <a:ext uri="{FF2B5EF4-FFF2-40B4-BE49-F238E27FC236}">
              <a16:creationId xmlns:a16="http://schemas.microsoft.com/office/drawing/2014/main" id="{B0E7E1A0-F191-4B7E-B65A-DEF07FC507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7" name="Imagen 186" descr="http://www.icbf.gov.co/images/pobtrans.gif">
          <a:extLst>
            <a:ext uri="{FF2B5EF4-FFF2-40B4-BE49-F238E27FC236}">
              <a16:creationId xmlns:a16="http://schemas.microsoft.com/office/drawing/2014/main" id="{77DC5E8F-0B93-4B3F-A35C-4FDE1FA0B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8" name="Imagen 187" descr="http://www.icbf.gov.co/images/pobtrans.gif">
          <a:extLst>
            <a:ext uri="{FF2B5EF4-FFF2-40B4-BE49-F238E27FC236}">
              <a16:creationId xmlns:a16="http://schemas.microsoft.com/office/drawing/2014/main" id="{74B1B963-23C5-40D0-BE2A-E2BAA86E8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89" name="Imagen 188" descr="http://www.icbf.gov.co/images/pobtrans.gif">
          <a:extLst>
            <a:ext uri="{FF2B5EF4-FFF2-40B4-BE49-F238E27FC236}">
              <a16:creationId xmlns:a16="http://schemas.microsoft.com/office/drawing/2014/main" id="{8DD09F7E-2FAC-4B88-A046-9E6A1858C5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0" name="Imagen 189" descr="http://www.icbf.gov.co/images/pobtrans.gif">
          <a:extLst>
            <a:ext uri="{FF2B5EF4-FFF2-40B4-BE49-F238E27FC236}">
              <a16:creationId xmlns:a16="http://schemas.microsoft.com/office/drawing/2014/main" id="{D25CA07B-764C-4E96-8EA9-A0E4CD3805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1" name="Imagen 190" descr="http://www.icbf.gov.co/images/pobtrans.gif">
          <a:extLst>
            <a:ext uri="{FF2B5EF4-FFF2-40B4-BE49-F238E27FC236}">
              <a16:creationId xmlns:a16="http://schemas.microsoft.com/office/drawing/2014/main" id="{F8B17EFF-7645-4D4D-989B-2630F4F914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2" name="Imagen 191" descr="http://www.icbf.gov.co/images/pobtrans.gif">
          <a:extLst>
            <a:ext uri="{FF2B5EF4-FFF2-40B4-BE49-F238E27FC236}">
              <a16:creationId xmlns:a16="http://schemas.microsoft.com/office/drawing/2014/main" id="{3AB5891A-B5DA-41BB-AA8E-AD9C87DBF8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3" name="Imagen 192" descr="http://www.icbf.gov.co/images/pobtrans.gif">
          <a:extLst>
            <a:ext uri="{FF2B5EF4-FFF2-40B4-BE49-F238E27FC236}">
              <a16:creationId xmlns:a16="http://schemas.microsoft.com/office/drawing/2014/main" id="{BA9E9D02-06F4-4F3B-B1CC-80A20A86D9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4" name="Imagen 193" descr="http://www.icbf.gov.co/images/pobtrans.gif">
          <a:extLst>
            <a:ext uri="{FF2B5EF4-FFF2-40B4-BE49-F238E27FC236}">
              <a16:creationId xmlns:a16="http://schemas.microsoft.com/office/drawing/2014/main" id="{F0DA973B-54CF-432C-AC54-BBAAD66D08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5" name="Imagen 194" descr="http://www.icbf.gov.co/images/pobtrans.gif">
          <a:extLst>
            <a:ext uri="{FF2B5EF4-FFF2-40B4-BE49-F238E27FC236}">
              <a16:creationId xmlns:a16="http://schemas.microsoft.com/office/drawing/2014/main" id="{EF7F9B61-DB2E-4913-AC66-516304AED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6" name="Imagen 195" descr="http://www.icbf.gov.co/images/pobtrans.gif">
          <a:extLst>
            <a:ext uri="{FF2B5EF4-FFF2-40B4-BE49-F238E27FC236}">
              <a16:creationId xmlns:a16="http://schemas.microsoft.com/office/drawing/2014/main" id="{58A80730-2125-4651-8A30-147AC7D463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7" name="Imagen 196" descr="http://www.icbf.gov.co/images/pobtrans.gif">
          <a:extLst>
            <a:ext uri="{FF2B5EF4-FFF2-40B4-BE49-F238E27FC236}">
              <a16:creationId xmlns:a16="http://schemas.microsoft.com/office/drawing/2014/main" id="{EA562A9D-B7EC-41CD-B676-1BE5DB2994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8" name="Imagen 197" descr="http://www.icbf.gov.co/images/pobtrans.gif">
          <a:extLst>
            <a:ext uri="{FF2B5EF4-FFF2-40B4-BE49-F238E27FC236}">
              <a16:creationId xmlns:a16="http://schemas.microsoft.com/office/drawing/2014/main" id="{61FFC2B4-7793-4A71-8966-776898698F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199" name="Imagen 198" descr="http://www.icbf.gov.co/images/pobtrans.gif">
          <a:extLst>
            <a:ext uri="{FF2B5EF4-FFF2-40B4-BE49-F238E27FC236}">
              <a16:creationId xmlns:a16="http://schemas.microsoft.com/office/drawing/2014/main" id="{FC0093DE-56A0-4F70-BD62-00FBA663A7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0" name="Imagen 199" descr="http://www.icbf.gov.co/images/pobtrans.gif">
          <a:extLst>
            <a:ext uri="{FF2B5EF4-FFF2-40B4-BE49-F238E27FC236}">
              <a16:creationId xmlns:a16="http://schemas.microsoft.com/office/drawing/2014/main" id="{ED3CF8EA-C183-4C81-949C-DB2899C974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1" name="Imagen 200" descr="http://www.icbf.gov.co/images/pobtrans.gif">
          <a:extLst>
            <a:ext uri="{FF2B5EF4-FFF2-40B4-BE49-F238E27FC236}">
              <a16:creationId xmlns:a16="http://schemas.microsoft.com/office/drawing/2014/main" id="{3744FA09-4FF8-474D-8B69-BBC5FC0D8A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2" name="Imagen 201" descr="http://www.icbf.gov.co/images/pobtrans.gif">
          <a:extLst>
            <a:ext uri="{FF2B5EF4-FFF2-40B4-BE49-F238E27FC236}">
              <a16:creationId xmlns:a16="http://schemas.microsoft.com/office/drawing/2014/main" id="{1F1AA683-F6C0-4A1C-9FC7-1B219CE500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3" name="Imagen 202" descr="http://www.icbf.gov.co/images/pobtrans.gif">
          <a:extLst>
            <a:ext uri="{FF2B5EF4-FFF2-40B4-BE49-F238E27FC236}">
              <a16:creationId xmlns:a16="http://schemas.microsoft.com/office/drawing/2014/main" id="{0B31090D-B1AF-45D8-ACF5-E1472B63F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4" name="Imagen 203" descr="http://www.icbf.gov.co/images/pobtrans.gif">
          <a:extLst>
            <a:ext uri="{FF2B5EF4-FFF2-40B4-BE49-F238E27FC236}">
              <a16:creationId xmlns:a16="http://schemas.microsoft.com/office/drawing/2014/main" id="{AA9D153D-CE92-4023-AE5F-A34ADD9A6A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5" name="Imagen 204" descr="http://www.icbf.gov.co/images/pobtrans.gif">
          <a:extLst>
            <a:ext uri="{FF2B5EF4-FFF2-40B4-BE49-F238E27FC236}">
              <a16:creationId xmlns:a16="http://schemas.microsoft.com/office/drawing/2014/main" id="{7CB7DE34-B830-40F6-8E4E-A7828AC64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6" name="Imagen 205" descr="http://www.icbf.gov.co/images/pobtrans.gif">
          <a:extLst>
            <a:ext uri="{FF2B5EF4-FFF2-40B4-BE49-F238E27FC236}">
              <a16:creationId xmlns:a16="http://schemas.microsoft.com/office/drawing/2014/main" id="{F227428A-5754-4364-9016-2A17FD705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7" name="Imagen 206" descr="http://www.icbf.gov.co/images/pobtrans.gif">
          <a:extLst>
            <a:ext uri="{FF2B5EF4-FFF2-40B4-BE49-F238E27FC236}">
              <a16:creationId xmlns:a16="http://schemas.microsoft.com/office/drawing/2014/main" id="{EBB53C95-E4C5-49D0-9979-896BE614D8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8" name="Imagen 207" descr="http://www.icbf.gov.co/images/pobtrans.gif">
          <a:extLst>
            <a:ext uri="{FF2B5EF4-FFF2-40B4-BE49-F238E27FC236}">
              <a16:creationId xmlns:a16="http://schemas.microsoft.com/office/drawing/2014/main" id="{99F207F4-DC4E-402C-80FA-129338FB56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09" name="Imagen 208" descr="http://www.icbf.gov.co/images/pobtrans.gif">
          <a:extLst>
            <a:ext uri="{FF2B5EF4-FFF2-40B4-BE49-F238E27FC236}">
              <a16:creationId xmlns:a16="http://schemas.microsoft.com/office/drawing/2014/main" id="{E17F6F12-4E2F-4771-9094-1C7429D6A5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0" name="Imagen 209" descr="http://www.icbf.gov.co/images/pobtrans.gif">
          <a:extLst>
            <a:ext uri="{FF2B5EF4-FFF2-40B4-BE49-F238E27FC236}">
              <a16:creationId xmlns:a16="http://schemas.microsoft.com/office/drawing/2014/main" id="{3B6F09DF-69B3-4E14-B2D2-9AA0D3746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1" name="Imagen 210" descr="http://www.icbf.gov.co/images/pobtrans.gif">
          <a:extLst>
            <a:ext uri="{FF2B5EF4-FFF2-40B4-BE49-F238E27FC236}">
              <a16:creationId xmlns:a16="http://schemas.microsoft.com/office/drawing/2014/main" id="{F05C3062-0EEA-41D1-8B80-709BF8D31A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2" name="Imagen 211" descr="http://www.icbf.gov.co/images/pobtrans.gif">
          <a:extLst>
            <a:ext uri="{FF2B5EF4-FFF2-40B4-BE49-F238E27FC236}">
              <a16:creationId xmlns:a16="http://schemas.microsoft.com/office/drawing/2014/main" id="{90AB7FA2-29FD-4D3B-9B36-F15F9D4BA9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3" name="Imagen 212" descr="http://www.icbf.gov.co/images/pobtrans.gif">
          <a:extLst>
            <a:ext uri="{FF2B5EF4-FFF2-40B4-BE49-F238E27FC236}">
              <a16:creationId xmlns:a16="http://schemas.microsoft.com/office/drawing/2014/main" id="{217FC3F8-BC68-4216-A156-5B0B63880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4" name="Imagen 213" descr="http://www.icbf.gov.co/images/pobtrans.gif">
          <a:extLst>
            <a:ext uri="{FF2B5EF4-FFF2-40B4-BE49-F238E27FC236}">
              <a16:creationId xmlns:a16="http://schemas.microsoft.com/office/drawing/2014/main" id="{18F0B870-B54B-4B01-8F28-DEB249A40B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5" name="Imagen 214" descr="http://www.icbf.gov.co/images/pobtrans.gif">
          <a:extLst>
            <a:ext uri="{FF2B5EF4-FFF2-40B4-BE49-F238E27FC236}">
              <a16:creationId xmlns:a16="http://schemas.microsoft.com/office/drawing/2014/main" id="{79CF93D6-5D1F-4636-B197-EA78308401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6" name="Imagen 215" descr="http://www.icbf.gov.co/images/pobtrans.gif">
          <a:extLst>
            <a:ext uri="{FF2B5EF4-FFF2-40B4-BE49-F238E27FC236}">
              <a16:creationId xmlns:a16="http://schemas.microsoft.com/office/drawing/2014/main" id="{0E6881D3-3833-49FE-ACF8-474ADA6EEE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7" name="Imagen 216" descr="http://www.icbf.gov.co/images/pobtrans.gif">
          <a:extLst>
            <a:ext uri="{FF2B5EF4-FFF2-40B4-BE49-F238E27FC236}">
              <a16:creationId xmlns:a16="http://schemas.microsoft.com/office/drawing/2014/main" id="{D0D344E6-34F8-4574-8027-69ACC2E3AF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8" name="Imagen 217" descr="http://www.icbf.gov.co/images/pobtrans.gif">
          <a:extLst>
            <a:ext uri="{FF2B5EF4-FFF2-40B4-BE49-F238E27FC236}">
              <a16:creationId xmlns:a16="http://schemas.microsoft.com/office/drawing/2014/main" id="{F8C05624-7423-4ED4-9E21-7BBE500C1A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19" name="Imagen 218" descr="http://www.icbf.gov.co/images/pobtrans.gif">
          <a:extLst>
            <a:ext uri="{FF2B5EF4-FFF2-40B4-BE49-F238E27FC236}">
              <a16:creationId xmlns:a16="http://schemas.microsoft.com/office/drawing/2014/main" id="{A7ACCB38-CB32-436A-AF1C-C71F070A50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0" name="Imagen 219" descr="http://www.icbf.gov.co/images/pobtrans.gif">
          <a:extLst>
            <a:ext uri="{FF2B5EF4-FFF2-40B4-BE49-F238E27FC236}">
              <a16:creationId xmlns:a16="http://schemas.microsoft.com/office/drawing/2014/main" id="{FABD4C5D-17E1-4302-B266-4268FAC657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1" name="Imagen 220" descr="http://www.icbf.gov.co/images/pobtrans.gif">
          <a:extLst>
            <a:ext uri="{FF2B5EF4-FFF2-40B4-BE49-F238E27FC236}">
              <a16:creationId xmlns:a16="http://schemas.microsoft.com/office/drawing/2014/main" id="{0BA198F3-D1A5-49BF-84A3-C5ED6DD0D8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2" name="Imagen 221" descr="http://www.icbf.gov.co/images/pobtrans.gif">
          <a:extLst>
            <a:ext uri="{FF2B5EF4-FFF2-40B4-BE49-F238E27FC236}">
              <a16:creationId xmlns:a16="http://schemas.microsoft.com/office/drawing/2014/main" id="{02428FE1-E53D-4DF3-BDCE-7A476596B8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3" name="Imagen 222" descr="http://www.icbf.gov.co/images/pobtrans.gif">
          <a:extLst>
            <a:ext uri="{FF2B5EF4-FFF2-40B4-BE49-F238E27FC236}">
              <a16:creationId xmlns:a16="http://schemas.microsoft.com/office/drawing/2014/main" id="{7FFF44D6-2C61-4FDE-87A0-7000EE7FD1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4" name="Imagen 223" descr="http://www.icbf.gov.co/images/pobtrans.gif">
          <a:extLst>
            <a:ext uri="{FF2B5EF4-FFF2-40B4-BE49-F238E27FC236}">
              <a16:creationId xmlns:a16="http://schemas.microsoft.com/office/drawing/2014/main" id="{9791BAC4-4870-4A16-87A8-1D4D662C44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5" name="Imagen 224" descr="http://www.icbf.gov.co/images/pobtrans.gif">
          <a:extLst>
            <a:ext uri="{FF2B5EF4-FFF2-40B4-BE49-F238E27FC236}">
              <a16:creationId xmlns:a16="http://schemas.microsoft.com/office/drawing/2014/main" id="{BC01A058-C5EA-40A7-90AF-A100A8219F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6" name="Imagen 225" descr="http://www.icbf.gov.co/images/pobtrans.gif">
          <a:extLst>
            <a:ext uri="{FF2B5EF4-FFF2-40B4-BE49-F238E27FC236}">
              <a16:creationId xmlns:a16="http://schemas.microsoft.com/office/drawing/2014/main" id="{1B4D13EB-9193-4856-888F-2289C39876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7" name="Imagen 226" descr="http://www.icbf.gov.co/images/pobtrans.gif">
          <a:extLst>
            <a:ext uri="{FF2B5EF4-FFF2-40B4-BE49-F238E27FC236}">
              <a16:creationId xmlns:a16="http://schemas.microsoft.com/office/drawing/2014/main" id="{2CE1350C-8E5A-4558-BA5D-6967FC558A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8" name="Imagen 227" descr="http://www.icbf.gov.co/images/pobtrans.gif">
          <a:extLst>
            <a:ext uri="{FF2B5EF4-FFF2-40B4-BE49-F238E27FC236}">
              <a16:creationId xmlns:a16="http://schemas.microsoft.com/office/drawing/2014/main" id="{F3DCD8FD-66FE-4A52-9059-FB5FE51332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29" name="Imagen 228" descr="http://www.icbf.gov.co/images/pobtrans.gif">
          <a:extLst>
            <a:ext uri="{FF2B5EF4-FFF2-40B4-BE49-F238E27FC236}">
              <a16:creationId xmlns:a16="http://schemas.microsoft.com/office/drawing/2014/main" id="{84B42036-A6EE-4EB3-87B5-08D5EAEAD1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0" name="Imagen 229" descr="http://www.icbf.gov.co/images/pobtrans.gif">
          <a:extLst>
            <a:ext uri="{FF2B5EF4-FFF2-40B4-BE49-F238E27FC236}">
              <a16:creationId xmlns:a16="http://schemas.microsoft.com/office/drawing/2014/main" id="{6DC50B5D-CDC9-49A5-8F8B-864E042344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1" name="Imagen 230" descr="http://www.icbf.gov.co/images/pobtrans.gif">
          <a:extLst>
            <a:ext uri="{FF2B5EF4-FFF2-40B4-BE49-F238E27FC236}">
              <a16:creationId xmlns:a16="http://schemas.microsoft.com/office/drawing/2014/main" id="{804A21C0-E4F2-432D-B5D1-7222933E96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2" name="Imagen 231" descr="http://www.icbf.gov.co/images/pobtrans.gif">
          <a:extLst>
            <a:ext uri="{FF2B5EF4-FFF2-40B4-BE49-F238E27FC236}">
              <a16:creationId xmlns:a16="http://schemas.microsoft.com/office/drawing/2014/main" id="{044EB21F-6C0B-4284-9DF7-C9F18C3B59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3" name="Imagen 232" descr="http://www.icbf.gov.co/images/pobtrans.gif">
          <a:extLst>
            <a:ext uri="{FF2B5EF4-FFF2-40B4-BE49-F238E27FC236}">
              <a16:creationId xmlns:a16="http://schemas.microsoft.com/office/drawing/2014/main" id="{E1922BB0-A8C1-4D8B-A982-7FE0227820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4" name="Imagen 233" descr="http://www.icbf.gov.co/images/pobtrans.gif">
          <a:extLst>
            <a:ext uri="{FF2B5EF4-FFF2-40B4-BE49-F238E27FC236}">
              <a16:creationId xmlns:a16="http://schemas.microsoft.com/office/drawing/2014/main" id="{6D761679-D069-42A4-AEAF-8B8EE5DE61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5" name="Imagen 234" descr="http://www.icbf.gov.co/images/pobtrans.gif">
          <a:extLst>
            <a:ext uri="{FF2B5EF4-FFF2-40B4-BE49-F238E27FC236}">
              <a16:creationId xmlns:a16="http://schemas.microsoft.com/office/drawing/2014/main" id="{B6D53DEC-C179-4F9B-A0C4-2667B8C54B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6" name="Imagen 235" descr="http://www.icbf.gov.co/images/pobtrans.gif">
          <a:extLst>
            <a:ext uri="{FF2B5EF4-FFF2-40B4-BE49-F238E27FC236}">
              <a16:creationId xmlns:a16="http://schemas.microsoft.com/office/drawing/2014/main" id="{36EAF847-1008-4E08-BEA3-43142CDDC8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7" name="Imagen 236" descr="http://www.icbf.gov.co/images/pobtrans.gif">
          <a:extLst>
            <a:ext uri="{FF2B5EF4-FFF2-40B4-BE49-F238E27FC236}">
              <a16:creationId xmlns:a16="http://schemas.microsoft.com/office/drawing/2014/main" id="{68779CA9-1B69-4F26-933D-F6D5A86FB3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8" name="Imagen 237" descr="http://www.icbf.gov.co/images/pobtrans.gif">
          <a:extLst>
            <a:ext uri="{FF2B5EF4-FFF2-40B4-BE49-F238E27FC236}">
              <a16:creationId xmlns:a16="http://schemas.microsoft.com/office/drawing/2014/main" id="{2D1DE27A-C20B-4D49-99AD-2225210058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39" name="Imagen 238" descr="http://www.icbf.gov.co/images/pobtrans.gif">
          <a:extLst>
            <a:ext uri="{FF2B5EF4-FFF2-40B4-BE49-F238E27FC236}">
              <a16:creationId xmlns:a16="http://schemas.microsoft.com/office/drawing/2014/main" id="{27D044E9-F037-4FC0-9B59-00EC6B47B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0" name="Imagen 239" descr="http://www.icbf.gov.co/images/pobtrans.gif">
          <a:extLst>
            <a:ext uri="{FF2B5EF4-FFF2-40B4-BE49-F238E27FC236}">
              <a16:creationId xmlns:a16="http://schemas.microsoft.com/office/drawing/2014/main" id="{352B1AF1-CDAC-426E-AB12-0487AA91B3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1" name="Imagen 240" descr="http://www.icbf.gov.co/images/pobtrans.gif">
          <a:extLst>
            <a:ext uri="{FF2B5EF4-FFF2-40B4-BE49-F238E27FC236}">
              <a16:creationId xmlns:a16="http://schemas.microsoft.com/office/drawing/2014/main" id="{E25ADB52-C99C-4EE3-968D-ACE9CBEAC1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2" name="Imagen 241" descr="http://www.icbf.gov.co/images/pobtrans.gif">
          <a:extLst>
            <a:ext uri="{FF2B5EF4-FFF2-40B4-BE49-F238E27FC236}">
              <a16:creationId xmlns:a16="http://schemas.microsoft.com/office/drawing/2014/main" id="{2437F865-4F0F-49EE-8E7E-8D071D01EC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3" name="Imagen 242" descr="http://www.icbf.gov.co/images/pobtrans.gif">
          <a:extLst>
            <a:ext uri="{FF2B5EF4-FFF2-40B4-BE49-F238E27FC236}">
              <a16:creationId xmlns:a16="http://schemas.microsoft.com/office/drawing/2014/main" id="{24F9B52A-DEFF-47A3-94A9-86A240B776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4" name="Imagen 243" descr="http://www.icbf.gov.co/images/pobtrans.gif">
          <a:extLst>
            <a:ext uri="{FF2B5EF4-FFF2-40B4-BE49-F238E27FC236}">
              <a16:creationId xmlns:a16="http://schemas.microsoft.com/office/drawing/2014/main" id="{233694EB-7D9D-47EA-8EFC-9606B51155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5" name="Imagen 244" descr="http://www.icbf.gov.co/images/pobtrans.gif">
          <a:extLst>
            <a:ext uri="{FF2B5EF4-FFF2-40B4-BE49-F238E27FC236}">
              <a16:creationId xmlns:a16="http://schemas.microsoft.com/office/drawing/2014/main" id="{63E8F42E-17D5-4EC4-8A4B-E12E76CA10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6" name="Imagen 245" descr="http://www.icbf.gov.co/images/pobtrans.gif">
          <a:extLst>
            <a:ext uri="{FF2B5EF4-FFF2-40B4-BE49-F238E27FC236}">
              <a16:creationId xmlns:a16="http://schemas.microsoft.com/office/drawing/2014/main" id="{8CAC1639-8C53-4D02-9E68-285A509C53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7" name="Imagen 246" descr="http://www.icbf.gov.co/images/pobtrans.gif">
          <a:extLst>
            <a:ext uri="{FF2B5EF4-FFF2-40B4-BE49-F238E27FC236}">
              <a16:creationId xmlns:a16="http://schemas.microsoft.com/office/drawing/2014/main" id="{A0DBD87E-6F66-4F08-8C52-8A5E60AA7A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8" name="Imagen 247" descr="http://www.icbf.gov.co/images/pobtrans.gif">
          <a:extLst>
            <a:ext uri="{FF2B5EF4-FFF2-40B4-BE49-F238E27FC236}">
              <a16:creationId xmlns:a16="http://schemas.microsoft.com/office/drawing/2014/main" id="{9FB6ECBD-68B2-48D8-81FD-661B425D55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49" name="Imagen 248" descr="http://www.icbf.gov.co/images/pobtrans.gif">
          <a:extLst>
            <a:ext uri="{FF2B5EF4-FFF2-40B4-BE49-F238E27FC236}">
              <a16:creationId xmlns:a16="http://schemas.microsoft.com/office/drawing/2014/main" id="{A9F10052-4295-4328-BC14-578B8CFA6B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0" name="Imagen 249" descr="http://www.icbf.gov.co/images/pobtrans.gif">
          <a:extLst>
            <a:ext uri="{FF2B5EF4-FFF2-40B4-BE49-F238E27FC236}">
              <a16:creationId xmlns:a16="http://schemas.microsoft.com/office/drawing/2014/main" id="{F651021E-F788-43AC-903E-CB34DF96EB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1" name="Imagen 250" descr="http://www.icbf.gov.co/images/pobtrans.gif">
          <a:extLst>
            <a:ext uri="{FF2B5EF4-FFF2-40B4-BE49-F238E27FC236}">
              <a16:creationId xmlns:a16="http://schemas.microsoft.com/office/drawing/2014/main" id="{972D9C50-8946-4C84-A933-EF64D7DBFE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2" name="Imagen 251" descr="http://www.icbf.gov.co/images/pobtrans.gif">
          <a:extLst>
            <a:ext uri="{FF2B5EF4-FFF2-40B4-BE49-F238E27FC236}">
              <a16:creationId xmlns:a16="http://schemas.microsoft.com/office/drawing/2014/main" id="{7872995B-E8FD-4907-AD88-5A4A40D6EA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3" name="Imagen 252" descr="http://www.icbf.gov.co/images/pobtrans.gif">
          <a:extLst>
            <a:ext uri="{FF2B5EF4-FFF2-40B4-BE49-F238E27FC236}">
              <a16:creationId xmlns:a16="http://schemas.microsoft.com/office/drawing/2014/main" id="{060A3525-49FE-4715-B669-E220AE46BE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4" name="Imagen 253" descr="http://www.icbf.gov.co/images/pobtrans.gif">
          <a:extLst>
            <a:ext uri="{FF2B5EF4-FFF2-40B4-BE49-F238E27FC236}">
              <a16:creationId xmlns:a16="http://schemas.microsoft.com/office/drawing/2014/main" id="{10223C1C-36D1-448A-AEA5-4354F36FFE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5" name="Imagen 254" descr="http://www.icbf.gov.co/images/pobtrans.gif">
          <a:extLst>
            <a:ext uri="{FF2B5EF4-FFF2-40B4-BE49-F238E27FC236}">
              <a16:creationId xmlns:a16="http://schemas.microsoft.com/office/drawing/2014/main" id="{346ACBBF-0551-4C6E-ACAA-44FE9A62DD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6" name="Imagen 255" descr="http://www.icbf.gov.co/images/pobtrans.gif">
          <a:extLst>
            <a:ext uri="{FF2B5EF4-FFF2-40B4-BE49-F238E27FC236}">
              <a16:creationId xmlns:a16="http://schemas.microsoft.com/office/drawing/2014/main" id="{6D72519F-14E2-4544-85A1-399FF54DA6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7" name="Imagen 256" descr="http://www.icbf.gov.co/images/pobtrans.gif">
          <a:extLst>
            <a:ext uri="{FF2B5EF4-FFF2-40B4-BE49-F238E27FC236}">
              <a16:creationId xmlns:a16="http://schemas.microsoft.com/office/drawing/2014/main" id="{EF87AAF0-9137-4A83-9857-658EC7F5D7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8" name="Imagen 257" descr="http://www.icbf.gov.co/images/pobtrans.gif">
          <a:extLst>
            <a:ext uri="{FF2B5EF4-FFF2-40B4-BE49-F238E27FC236}">
              <a16:creationId xmlns:a16="http://schemas.microsoft.com/office/drawing/2014/main" id="{F3E4A4FD-43D4-4D58-8E5E-FA9EDAC81D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59" name="Imagen 258" descr="http://www.icbf.gov.co/images/pobtrans.gif">
          <a:extLst>
            <a:ext uri="{FF2B5EF4-FFF2-40B4-BE49-F238E27FC236}">
              <a16:creationId xmlns:a16="http://schemas.microsoft.com/office/drawing/2014/main" id="{8CAC1491-419A-43F4-8D50-F5F47664A7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0" name="Imagen 259" descr="http://www.icbf.gov.co/images/pobtrans.gif">
          <a:extLst>
            <a:ext uri="{FF2B5EF4-FFF2-40B4-BE49-F238E27FC236}">
              <a16:creationId xmlns:a16="http://schemas.microsoft.com/office/drawing/2014/main" id="{5ECBC93F-FE73-4703-803B-7976CF2C39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1" name="Imagen 260" descr="http://www.icbf.gov.co/images/pobtrans.gif">
          <a:extLst>
            <a:ext uri="{FF2B5EF4-FFF2-40B4-BE49-F238E27FC236}">
              <a16:creationId xmlns:a16="http://schemas.microsoft.com/office/drawing/2014/main" id="{0EEC31E8-BD8D-47BB-A77A-D73507BCF6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2" name="Imagen 261" descr="http://www.icbf.gov.co/images/pobtrans.gif">
          <a:extLst>
            <a:ext uri="{FF2B5EF4-FFF2-40B4-BE49-F238E27FC236}">
              <a16:creationId xmlns:a16="http://schemas.microsoft.com/office/drawing/2014/main" id="{29B4D582-4BED-4E10-B48E-4207B75E98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3" name="Imagen 262" descr="http://www.icbf.gov.co/images/pobtrans.gif">
          <a:extLst>
            <a:ext uri="{FF2B5EF4-FFF2-40B4-BE49-F238E27FC236}">
              <a16:creationId xmlns:a16="http://schemas.microsoft.com/office/drawing/2014/main" id="{CDCEF636-AEEE-4750-BAE2-F61A4AC19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4" name="Imagen 263" descr="http://www.icbf.gov.co/images/pobtrans.gif">
          <a:extLst>
            <a:ext uri="{FF2B5EF4-FFF2-40B4-BE49-F238E27FC236}">
              <a16:creationId xmlns:a16="http://schemas.microsoft.com/office/drawing/2014/main" id="{F5525541-7151-4DCF-9BB8-1AD7E174E2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5" name="Imagen 264" descr="http://www.icbf.gov.co/images/pobtrans.gif">
          <a:extLst>
            <a:ext uri="{FF2B5EF4-FFF2-40B4-BE49-F238E27FC236}">
              <a16:creationId xmlns:a16="http://schemas.microsoft.com/office/drawing/2014/main" id="{BD918CAA-C205-41D1-BC79-D585F00D5A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6" name="Imagen 265" descr="http://www.icbf.gov.co/images/pobtrans.gif">
          <a:extLst>
            <a:ext uri="{FF2B5EF4-FFF2-40B4-BE49-F238E27FC236}">
              <a16:creationId xmlns:a16="http://schemas.microsoft.com/office/drawing/2014/main" id="{DD741791-82E8-4EAC-B24F-B368E4BEBA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7" name="Imagen 266" descr="http://www.icbf.gov.co/images/pobtrans.gif">
          <a:extLst>
            <a:ext uri="{FF2B5EF4-FFF2-40B4-BE49-F238E27FC236}">
              <a16:creationId xmlns:a16="http://schemas.microsoft.com/office/drawing/2014/main" id="{DB7EFA7B-E160-44B6-92B3-3793477786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8" name="Imagen 267" descr="http://www.icbf.gov.co/images/pobtrans.gif">
          <a:extLst>
            <a:ext uri="{FF2B5EF4-FFF2-40B4-BE49-F238E27FC236}">
              <a16:creationId xmlns:a16="http://schemas.microsoft.com/office/drawing/2014/main" id="{14F5E6D1-0D32-431B-A690-14A54E82F3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69" name="Imagen 268" descr="http://www.icbf.gov.co/images/pobtrans.gif">
          <a:extLst>
            <a:ext uri="{FF2B5EF4-FFF2-40B4-BE49-F238E27FC236}">
              <a16:creationId xmlns:a16="http://schemas.microsoft.com/office/drawing/2014/main" id="{9D7525F1-6DA7-4FD1-B2F9-EB2EF11A23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0" name="Imagen 269" descr="http://www.icbf.gov.co/images/pobtrans.gif">
          <a:extLst>
            <a:ext uri="{FF2B5EF4-FFF2-40B4-BE49-F238E27FC236}">
              <a16:creationId xmlns:a16="http://schemas.microsoft.com/office/drawing/2014/main" id="{557A9A0C-73C4-44A0-8A1B-2A2B3EAC52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1" name="Imagen 270" descr="http://www.icbf.gov.co/images/pobtrans.gif">
          <a:extLst>
            <a:ext uri="{FF2B5EF4-FFF2-40B4-BE49-F238E27FC236}">
              <a16:creationId xmlns:a16="http://schemas.microsoft.com/office/drawing/2014/main" id="{8168E636-6059-4B4C-B56A-5579B2EABE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2" name="Imagen 271" descr="http://www.icbf.gov.co/images/pobtrans.gif">
          <a:extLst>
            <a:ext uri="{FF2B5EF4-FFF2-40B4-BE49-F238E27FC236}">
              <a16:creationId xmlns:a16="http://schemas.microsoft.com/office/drawing/2014/main" id="{724C3CBF-15C3-4572-97CE-735EE5D8CB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3" name="Imagen 272" descr="http://www.icbf.gov.co/images/pobtrans.gif">
          <a:extLst>
            <a:ext uri="{FF2B5EF4-FFF2-40B4-BE49-F238E27FC236}">
              <a16:creationId xmlns:a16="http://schemas.microsoft.com/office/drawing/2014/main" id="{006A5217-AEAD-47FC-BB37-7EBD37285D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4" name="Imagen 273" descr="http://www.icbf.gov.co/images/pobtrans.gif">
          <a:extLst>
            <a:ext uri="{FF2B5EF4-FFF2-40B4-BE49-F238E27FC236}">
              <a16:creationId xmlns:a16="http://schemas.microsoft.com/office/drawing/2014/main" id="{8BB0BB44-0EE0-467C-A03A-B07C8A3EEA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5" name="Imagen 274" descr="http://www.icbf.gov.co/images/pobtrans.gif">
          <a:extLst>
            <a:ext uri="{FF2B5EF4-FFF2-40B4-BE49-F238E27FC236}">
              <a16:creationId xmlns:a16="http://schemas.microsoft.com/office/drawing/2014/main" id="{82603733-FA5F-4729-94E4-4EA92539DD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6" name="Imagen 275" descr="http://www.icbf.gov.co/images/pobtrans.gif">
          <a:extLst>
            <a:ext uri="{FF2B5EF4-FFF2-40B4-BE49-F238E27FC236}">
              <a16:creationId xmlns:a16="http://schemas.microsoft.com/office/drawing/2014/main" id="{DA794138-414E-45ED-A4D6-3C3A675AA7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7" name="Imagen 276" descr="http://www.icbf.gov.co/images/pobtrans.gif">
          <a:extLst>
            <a:ext uri="{FF2B5EF4-FFF2-40B4-BE49-F238E27FC236}">
              <a16:creationId xmlns:a16="http://schemas.microsoft.com/office/drawing/2014/main" id="{D162FB5D-ED2E-41ED-A678-C2F45F5692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8" name="Imagen 277" descr="http://www.icbf.gov.co/images/pobtrans.gif">
          <a:extLst>
            <a:ext uri="{FF2B5EF4-FFF2-40B4-BE49-F238E27FC236}">
              <a16:creationId xmlns:a16="http://schemas.microsoft.com/office/drawing/2014/main" id="{9014DD68-6FCE-4759-BC04-438684779E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79" name="Imagen 278" descr="http://www.icbf.gov.co/images/pobtrans.gif">
          <a:extLst>
            <a:ext uri="{FF2B5EF4-FFF2-40B4-BE49-F238E27FC236}">
              <a16:creationId xmlns:a16="http://schemas.microsoft.com/office/drawing/2014/main" id="{3200DCBB-EEDC-4C75-9DCB-ADD3966BB1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80" name="Imagen 279" descr="http://www.icbf.gov.co/images/pobtrans.gif">
          <a:extLst>
            <a:ext uri="{FF2B5EF4-FFF2-40B4-BE49-F238E27FC236}">
              <a16:creationId xmlns:a16="http://schemas.microsoft.com/office/drawing/2014/main" id="{FC9F9C79-7DF5-414A-BD46-C5D43F58FD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81" name="Imagen 280" descr="http://www.icbf.gov.co/images/pobtrans.gif">
          <a:extLst>
            <a:ext uri="{FF2B5EF4-FFF2-40B4-BE49-F238E27FC236}">
              <a16:creationId xmlns:a16="http://schemas.microsoft.com/office/drawing/2014/main" id="{16AAC046-E3E3-4765-94C4-6CA9FB7E7B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82" name="Imagen 281" descr="http://www.icbf.gov.co/images/pobtrans.gif">
          <a:extLst>
            <a:ext uri="{FF2B5EF4-FFF2-40B4-BE49-F238E27FC236}">
              <a16:creationId xmlns:a16="http://schemas.microsoft.com/office/drawing/2014/main" id="{E9CF9FA6-D89F-4C3C-B217-D5AFCC1EE7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59</xdr:row>
      <xdr:rowOff>0</xdr:rowOff>
    </xdr:from>
    <xdr:ext cx="9525" cy="114300"/>
    <xdr:pic>
      <xdr:nvPicPr>
        <xdr:cNvPr id="283" name="Imagen 282" descr="http://www.icbf.gov.co/images/pobtrans.gif">
          <a:extLst>
            <a:ext uri="{FF2B5EF4-FFF2-40B4-BE49-F238E27FC236}">
              <a16:creationId xmlns:a16="http://schemas.microsoft.com/office/drawing/2014/main" id="{750639E5-8C15-4A15-A808-06B6036872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4" name="Imagen 283" descr="http://www.icbf.gov.co/images/pobtrans.gif">
          <a:extLst>
            <a:ext uri="{FF2B5EF4-FFF2-40B4-BE49-F238E27FC236}">
              <a16:creationId xmlns:a16="http://schemas.microsoft.com/office/drawing/2014/main" id="{FBD76046-725B-439E-ACC9-B7658EDE8D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5" name="Imagen 284" descr="http://www.icbf.gov.co/images/pobtrans.gif">
          <a:extLst>
            <a:ext uri="{FF2B5EF4-FFF2-40B4-BE49-F238E27FC236}">
              <a16:creationId xmlns:a16="http://schemas.microsoft.com/office/drawing/2014/main" id="{17ECBDFC-4691-4A98-A0D5-4226CCA0D3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6" name="Imagen 285" descr="http://www.icbf.gov.co/images/pobtrans.gif">
          <a:extLst>
            <a:ext uri="{FF2B5EF4-FFF2-40B4-BE49-F238E27FC236}">
              <a16:creationId xmlns:a16="http://schemas.microsoft.com/office/drawing/2014/main" id="{3C8417F0-A090-48DE-9ACF-86E5614E08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7" name="Imagen 286" descr="http://www.icbf.gov.co/images/pobtrans.gif">
          <a:extLst>
            <a:ext uri="{FF2B5EF4-FFF2-40B4-BE49-F238E27FC236}">
              <a16:creationId xmlns:a16="http://schemas.microsoft.com/office/drawing/2014/main" id="{C7E5658E-5A76-40BF-A414-A6B3648537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8" name="Imagen 287" descr="http://www.icbf.gov.co/images/pobtrans.gif">
          <a:extLst>
            <a:ext uri="{FF2B5EF4-FFF2-40B4-BE49-F238E27FC236}">
              <a16:creationId xmlns:a16="http://schemas.microsoft.com/office/drawing/2014/main" id="{EB6E861A-06FB-4D30-9400-C06E86D37E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89" name="Imagen 288" descr="http://www.icbf.gov.co/images/pobtrans.gif">
          <a:extLst>
            <a:ext uri="{FF2B5EF4-FFF2-40B4-BE49-F238E27FC236}">
              <a16:creationId xmlns:a16="http://schemas.microsoft.com/office/drawing/2014/main" id="{0C34CE1B-11DB-4F03-B9C6-4E325E5184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0" name="Imagen 289" descr="http://www.icbf.gov.co/images/pobtrans.gif">
          <a:extLst>
            <a:ext uri="{FF2B5EF4-FFF2-40B4-BE49-F238E27FC236}">
              <a16:creationId xmlns:a16="http://schemas.microsoft.com/office/drawing/2014/main" id="{FEFB9648-8752-4DF3-8795-F9326B4AAA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1" name="Imagen 290" descr="http://www.icbf.gov.co/images/pobtrans.gif">
          <a:extLst>
            <a:ext uri="{FF2B5EF4-FFF2-40B4-BE49-F238E27FC236}">
              <a16:creationId xmlns:a16="http://schemas.microsoft.com/office/drawing/2014/main" id="{B53B4E25-7F34-4B4D-B559-E64717EB25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2" name="Imagen 291" descr="http://www.icbf.gov.co/images/pobtrans.gif">
          <a:extLst>
            <a:ext uri="{FF2B5EF4-FFF2-40B4-BE49-F238E27FC236}">
              <a16:creationId xmlns:a16="http://schemas.microsoft.com/office/drawing/2014/main" id="{9EE312CF-D108-4F89-9B6A-5C9480BE40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3" name="Imagen 292" descr="http://www.icbf.gov.co/images/pobtrans.gif">
          <a:extLst>
            <a:ext uri="{FF2B5EF4-FFF2-40B4-BE49-F238E27FC236}">
              <a16:creationId xmlns:a16="http://schemas.microsoft.com/office/drawing/2014/main" id="{6139CB89-DB79-4BA8-B574-1D679E2FBF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4" name="Imagen 293" descr="http://www.icbf.gov.co/images/pobtrans.gif">
          <a:extLst>
            <a:ext uri="{FF2B5EF4-FFF2-40B4-BE49-F238E27FC236}">
              <a16:creationId xmlns:a16="http://schemas.microsoft.com/office/drawing/2014/main" id="{AC7A7EED-373D-47F7-8103-13780B0DDE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5" name="Imagen 294" descr="http://www.icbf.gov.co/images/pobtrans.gif">
          <a:extLst>
            <a:ext uri="{FF2B5EF4-FFF2-40B4-BE49-F238E27FC236}">
              <a16:creationId xmlns:a16="http://schemas.microsoft.com/office/drawing/2014/main" id="{1432DA3E-38CC-4D44-A91C-D34CA64DE1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6" name="Imagen 295" descr="http://www.icbf.gov.co/images/pobtrans.gif">
          <a:extLst>
            <a:ext uri="{FF2B5EF4-FFF2-40B4-BE49-F238E27FC236}">
              <a16:creationId xmlns:a16="http://schemas.microsoft.com/office/drawing/2014/main" id="{A6E3E4F3-30A6-4913-9F8A-736B556995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7" name="Imagen 296" descr="http://www.icbf.gov.co/images/pobtrans.gif">
          <a:extLst>
            <a:ext uri="{FF2B5EF4-FFF2-40B4-BE49-F238E27FC236}">
              <a16:creationId xmlns:a16="http://schemas.microsoft.com/office/drawing/2014/main" id="{540B3AAF-B504-4DEB-A392-E3987CAE32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8" name="Imagen 297" descr="http://www.icbf.gov.co/images/pobtrans.gif">
          <a:extLst>
            <a:ext uri="{FF2B5EF4-FFF2-40B4-BE49-F238E27FC236}">
              <a16:creationId xmlns:a16="http://schemas.microsoft.com/office/drawing/2014/main" id="{CF3D4E28-99D6-49FE-B6DB-2DA80B4F66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299" name="Imagen 298" descr="http://www.icbf.gov.co/images/pobtrans.gif">
          <a:extLst>
            <a:ext uri="{FF2B5EF4-FFF2-40B4-BE49-F238E27FC236}">
              <a16:creationId xmlns:a16="http://schemas.microsoft.com/office/drawing/2014/main" id="{873111BA-04FA-4704-9720-90A92A07A2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0" name="Imagen 299" descr="http://www.icbf.gov.co/images/pobtrans.gif">
          <a:extLst>
            <a:ext uri="{FF2B5EF4-FFF2-40B4-BE49-F238E27FC236}">
              <a16:creationId xmlns:a16="http://schemas.microsoft.com/office/drawing/2014/main" id="{E6629FA2-4217-40D4-8DAE-21BE929872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1" name="Imagen 300" descr="http://www.icbf.gov.co/images/pobtrans.gif">
          <a:extLst>
            <a:ext uri="{FF2B5EF4-FFF2-40B4-BE49-F238E27FC236}">
              <a16:creationId xmlns:a16="http://schemas.microsoft.com/office/drawing/2014/main" id="{F021F79F-B617-4B4E-9DF9-99F5BEF3E5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2" name="Imagen 301" descr="http://www.icbf.gov.co/images/pobtrans.gif">
          <a:extLst>
            <a:ext uri="{FF2B5EF4-FFF2-40B4-BE49-F238E27FC236}">
              <a16:creationId xmlns:a16="http://schemas.microsoft.com/office/drawing/2014/main" id="{D5BF859B-40C2-4FC9-B38D-CDCCF9E553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3" name="Imagen 302" descr="http://www.icbf.gov.co/images/pobtrans.gif">
          <a:extLst>
            <a:ext uri="{FF2B5EF4-FFF2-40B4-BE49-F238E27FC236}">
              <a16:creationId xmlns:a16="http://schemas.microsoft.com/office/drawing/2014/main" id="{1D19C283-FAF8-49A0-9405-D927D7912D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4" name="Imagen 303" descr="http://www.icbf.gov.co/images/pobtrans.gif">
          <a:extLst>
            <a:ext uri="{FF2B5EF4-FFF2-40B4-BE49-F238E27FC236}">
              <a16:creationId xmlns:a16="http://schemas.microsoft.com/office/drawing/2014/main" id="{666B7A44-0A17-4711-9043-84C9629B6A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5" name="Imagen 304" descr="http://www.icbf.gov.co/images/pobtrans.gif">
          <a:extLst>
            <a:ext uri="{FF2B5EF4-FFF2-40B4-BE49-F238E27FC236}">
              <a16:creationId xmlns:a16="http://schemas.microsoft.com/office/drawing/2014/main" id="{71DC86F6-2505-478C-A5D8-E2C354D0ED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6" name="Imagen 305" descr="http://www.icbf.gov.co/images/pobtrans.gif">
          <a:extLst>
            <a:ext uri="{FF2B5EF4-FFF2-40B4-BE49-F238E27FC236}">
              <a16:creationId xmlns:a16="http://schemas.microsoft.com/office/drawing/2014/main" id="{1CEFD504-9EFB-42EC-BA04-05B168189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7" name="Imagen 306" descr="http://www.icbf.gov.co/images/pobtrans.gif">
          <a:extLst>
            <a:ext uri="{FF2B5EF4-FFF2-40B4-BE49-F238E27FC236}">
              <a16:creationId xmlns:a16="http://schemas.microsoft.com/office/drawing/2014/main" id="{1C56E9BE-AE65-4EF7-8211-9754859F1B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8" name="Imagen 307" descr="http://www.icbf.gov.co/images/pobtrans.gif">
          <a:extLst>
            <a:ext uri="{FF2B5EF4-FFF2-40B4-BE49-F238E27FC236}">
              <a16:creationId xmlns:a16="http://schemas.microsoft.com/office/drawing/2014/main" id="{AF6984D2-0390-498C-BD72-60F02FA6AD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09" name="Imagen 308" descr="http://www.icbf.gov.co/images/pobtrans.gif">
          <a:extLst>
            <a:ext uri="{FF2B5EF4-FFF2-40B4-BE49-F238E27FC236}">
              <a16:creationId xmlns:a16="http://schemas.microsoft.com/office/drawing/2014/main" id="{F39CBBF3-6CA9-4FAA-855D-ED8A18469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0" name="Imagen 309" descr="http://www.icbf.gov.co/images/pobtrans.gif">
          <a:extLst>
            <a:ext uri="{FF2B5EF4-FFF2-40B4-BE49-F238E27FC236}">
              <a16:creationId xmlns:a16="http://schemas.microsoft.com/office/drawing/2014/main" id="{F8478C14-C93F-4D01-B1A0-93DA585C9C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1" name="Imagen 310" descr="http://www.icbf.gov.co/images/pobtrans.gif">
          <a:extLst>
            <a:ext uri="{FF2B5EF4-FFF2-40B4-BE49-F238E27FC236}">
              <a16:creationId xmlns:a16="http://schemas.microsoft.com/office/drawing/2014/main" id="{7676E5F3-FFA9-4D3D-8CC5-E3CA1CDC5D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2" name="Imagen 311" descr="http://www.icbf.gov.co/images/pobtrans.gif">
          <a:extLst>
            <a:ext uri="{FF2B5EF4-FFF2-40B4-BE49-F238E27FC236}">
              <a16:creationId xmlns:a16="http://schemas.microsoft.com/office/drawing/2014/main" id="{AA373144-C7E9-4483-A5EF-E7A399A21D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3" name="Imagen 312" descr="http://www.icbf.gov.co/images/pobtrans.gif">
          <a:extLst>
            <a:ext uri="{FF2B5EF4-FFF2-40B4-BE49-F238E27FC236}">
              <a16:creationId xmlns:a16="http://schemas.microsoft.com/office/drawing/2014/main" id="{39C86B03-F7F1-401C-BE30-274C598C80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4" name="Imagen 313" descr="http://www.icbf.gov.co/images/pobtrans.gif">
          <a:extLst>
            <a:ext uri="{FF2B5EF4-FFF2-40B4-BE49-F238E27FC236}">
              <a16:creationId xmlns:a16="http://schemas.microsoft.com/office/drawing/2014/main" id="{3FA6288F-7F1D-4EFF-A863-5B1DE0B900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5" name="Imagen 314" descr="http://www.icbf.gov.co/images/pobtrans.gif">
          <a:extLst>
            <a:ext uri="{FF2B5EF4-FFF2-40B4-BE49-F238E27FC236}">
              <a16:creationId xmlns:a16="http://schemas.microsoft.com/office/drawing/2014/main" id="{28967DC6-1FCE-441E-A914-5F02FE3C5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6" name="Imagen 315" descr="http://www.icbf.gov.co/images/pobtrans.gif">
          <a:extLst>
            <a:ext uri="{FF2B5EF4-FFF2-40B4-BE49-F238E27FC236}">
              <a16:creationId xmlns:a16="http://schemas.microsoft.com/office/drawing/2014/main" id="{BDD8472A-62FC-4AC8-B42E-56A8ED55BB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7" name="Imagen 316" descr="http://www.icbf.gov.co/images/pobtrans.gif">
          <a:extLst>
            <a:ext uri="{FF2B5EF4-FFF2-40B4-BE49-F238E27FC236}">
              <a16:creationId xmlns:a16="http://schemas.microsoft.com/office/drawing/2014/main" id="{BBFB2C39-111E-4C33-B889-F194AA1AF2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8" name="Imagen 317" descr="http://www.icbf.gov.co/images/pobtrans.gif">
          <a:extLst>
            <a:ext uri="{FF2B5EF4-FFF2-40B4-BE49-F238E27FC236}">
              <a16:creationId xmlns:a16="http://schemas.microsoft.com/office/drawing/2014/main" id="{1A2209F5-3D5E-4529-8FA8-FE87831B8C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59</xdr:row>
      <xdr:rowOff>0</xdr:rowOff>
    </xdr:from>
    <xdr:ext cx="9525" cy="114300"/>
    <xdr:pic>
      <xdr:nvPicPr>
        <xdr:cNvPr id="319" name="Imagen 318" descr="http://www.icbf.gov.co/images/pobtrans.gif">
          <a:extLst>
            <a:ext uri="{FF2B5EF4-FFF2-40B4-BE49-F238E27FC236}">
              <a16:creationId xmlns:a16="http://schemas.microsoft.com/office/drawing/2014/main" id="{3D0ABF50-FC79-477E-ADA5-BF2CCFE6DD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250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69</xdr:row>
      <xdr:rowOff>0</xdr:rowOff>
    </xdr:from>
    <xdr:to>
      <xdr:col>4</xdr:col>
      <xdr:colOff>9525</xdr:colOff>
      <xdr:row>69</xdr:row>
      <xdr:rowOff>114300</xdr:rowOff>
    </xdr:to>
    <xdr:pic>
      <xdr:nvPicPr>
        <xdr:cNvPr id="2" name="Imagen 305" descr="http://www.icbf.gov.co/images/pobtrans.gif">
          <a:extLst>
            <a:ext uri="{FF2B5EF4-FFF2-40B4-BE49-F238E27FC236}">
              <a16:creationId xmlns:a16="http://schemas.microsoft.com/office/drawing/2014/main" id="{409A50A7-8D9C-4E5F-9D61-EF7DF8A47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 name="Imagen 306" descr="http://www.icbf.gov.co/images/pobtrans.gif">
          <a:extLst>
            <a:ext uri="{FF2B5EF4-FFF2-40B4-BE49-F238E27FC236}">
              <a16:creationId xmlns:a16="http://schemas.microsoft.com/office/drawing/2014/main" id="{B98B5F92-9F58-49EC-9969-6947180ED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 name="Imagen 307" descr="http://www.icbf.gov.co/images/pobtrans.gif">
          <a:extLst>
            <a:ext uri="{FF2B5EF4-FFF2-40B4-BE49-F238E27FC236}">
              <a16:creationId xmlns:a16="http://schemas.microsoft.com/office/drawing/2014/main" id="{4C2F9D03-A925-4F7F-92A7-8EDE26595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 name="Imagen 697" descr="http://www.icbf.gov.co/images/pobtrans.gif">
          <a:extLst>
            <a:ext uri="{FF2B5EF4-FFF2-40B4-BE49-F238E27FC236}">
              <a16:creationId xmlns:a16="http://schemas.microsoft.com/office/drawing/2014/main" id="{8BBA7CCE-79E0-470B-AA29-83A7658EC2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 name="Imagen 785" descr="http://www.icbf.gov.co/images/pobtrans.gif">
          <a:extLst>
            <a:ext uri="{FF2B5EF4-FFF2-40B4-BE49-F238E27FC236}">
              <a16:creationId xmlns:a16="http://schemas.microsoft.com/office/drawing/2014/main" id="{82BB3A63-A2BB-4165-8F24-52CCF94D99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 name="Imagen 790" descr="http://www.icbf.gov.co/images/pobtrans.gif">
          <a:extLst>
            <a:ext uri="{FF2B5EF4-FFF2-40B4-BE49-F238E27FC236}">
              <a16:creationId xmlns:a16="http://schemas.microsoft.com/office/drawing/2014/main" id="{8C79EBF0-8C97-451A-9DBB-0DF0EF0CB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 name="Imagen 1079" descr="http://www.icbf.gov.co/images/pobtrans.gif">
          <a:extLst>
            <a:ext uri="{FF2B5EF4-FFF2-40B4-BE49-F238E27FC236}">
              <a16:creationId xmlns:a16="http://schemas.microsoft.com/office/drawing/2014/main" id="{D6138A4C-86A2-4205-9010-786B40261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 name="Imagen 1566" descr="http://www.icbf.gov.co/images/pobtrans.gif">
          <a:extLst>
            <a:ext uri="{FF2B5EF4-FFF2-40B4-BE49-F238E27FC236}">
              <a16:creationId xmlns:a16="http://schemas.microsoft.com/office/drawing/2014/main" id="{AD89D578-16E7-4E30-BA3F-C94479F57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 name="Imagen 1570" descr="http://www.icbf.gov.co/images/pobtrans.gif">
          <a:extLst>
            <a:ext uri="{FF2B5EF4-FFF2-40B4-BE49-F238E27FC236}">
              <a16:creationId xmlns:a16="http://schemas.microsoft.com/office/drawing/2014/main" id="{B00FDEDE-FE83-4A7E-B889-03D246774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 name="Imagen 1687" descr="http://www.icbf.gov.co/images/pobtrans.gif">
          <a:extLst>
            <a:ext uri="{FF2B5EF4-FFF2-40B4-BE49-F238E27FC236}">
              <a16:creationId xmlns:a16="http://schemas.microsoft.com/office/drawing/2014/main" id="{EB663892-9A3C-4942-BBD9-17B890C87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 name="Imagen 1914" descr="http://www.icbf.gov.co/images/pobtrans.gif">
          <a:extLst>
            <a:ext uri="{FF2B5EF4-FFF2-40B4-BE49-F238E27FC236}">
              <a16:creationId xmlns:a16="http://schemas.microsoft.com/office/drawing/2014/main" id="{85B5EBDF-CC05-4F20-A36C-E9A04086E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 name="Imagen 2186" descr="http://www.icbf.gov.co/images/pobtrans.gif">
          <a:extLst>
            <a:ext uri="{FF2B5EF4-FFF2-40B4-BE49-F238E27FC236}">
              <a16:creationId xmlns:a16="http://schemas.microsoft.com/office/drawing/2014/main" id="{D16F3282-9958-48D7-B56A-150C97131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 name="Imagen 2221" descr="http://www.icbf.gov.co/images/pobtrans.gif">
          <a:extLst>
            <a:ext uri="{FF2B5EF4-FFF2-40B4-BE49-F238E27FC236}">
              <a16:creationId xmlns:a16="http://schemas.microsoft.com/office/drawing/2014/main" id="{CA566493-59E2-4C8E-939C-EE437A96F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5" name="Imagen 2859" descr="http://www.icbf.gov.co/images/pobtrans.gif">
          <a:extLst>
            <a:ext uri="{FF2B5EF4-FFF2-40B4-BE49-F238E27FC236}">
              <a16:creationId xmlns:a16="http://schemas.microsoft.com/office/drawing/2014/main" id="{685ADFAD-1DAD-4737-9372-E93AFD3F8B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6" name="Imagen 2870" descr="http://www.icbf.gov.co/images/pobtrans.gif">
          <a:extLst>
            <a:ext uri="{FF2B5EF4-FFF2-40B4-BE49-F238E27FC236}">
              <a16:creationId xmlns:a16="http://schemas.microsoft.com/office/drawing/2014/main" id="{67723E76-F1A2-4071-9EFA-183AFAE43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7" name="Imagen 2951" descr="http://www.icbf.gov.co/images/pobtrans.gif">
          <a:extLst>
            <a:ext uri="{FF2B5EF4-FFF2-40B4-BE49-F238E27FC236}">
              <a16:creationId xmlns:a16="http://schemas.microsoft.com/office/drawing/2014/main" id="{B93B65AA-9E0F-4B03-B9F0-8D7AAF7FC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8" name="Imagen 2954" descr="http://www.icbf.gov.co/images/pobtrans.gif">
          <a:extLst>
            <a:ext uri="{FF2B5EF4-FFF2-40B4-BE49-F238E27FC236}">
              <a16:creationId xmlns:a16="http://schemas.microsoft.com/office/drawing/2014/main" id="{57F12C10-224C-47F7-82C0-4219037B0B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9" name="Imagen 3123" descr="http://www.icbf.gov.co/images/pobtrans.gif">
          <a:extLst>
            <a:ext uri="{FF2B5EF4-FFF2-40B4-BE49-F238E27FC236}">
              <a16:creationId xmlns:a16="http://schemas.microsoft.com/office/drawing/2014/main" id="{AD076EE3-736A-43C8-B1DB-CF689DFC1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0" name="Imagen 3206" descr="http://www.icbf.gov.co/images/pobtrans.gif">
          <a:extLst>
            <a:ext uri="{FF2B5EF4-FFF2-40B4-BE49-F238E27FC236}">
              <a16:creationId xmlns:a16="http://schemas.microsoft.com/office/drawing/2014/main" id="{5E4CF526-C946-42B2-8A87-B3B81E7B07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1" name="Imagen 3810" descr="http://www.icbf.gov.co/images/pobtrans.gif">
          <a:extLst>
            <a:ext uri="{FF2B5EF4-FFF2-40B4-BE49-F238E27FC236}">
              <a16:creationId xmlns:a16="http://schemas.microsoft.com/office/drawing/2014/main" id="{9ED944F5-C2C3-47A7-ACAE-9BBC23129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2" name="Imagen 3821" descr="http://www.icbf.gov.co/images/pobtrans.gif">
          <a:extLst>
            <a:ext uri="{FF2B5EF4-FFF2-40B4-BE49-F238E27FC236}">
              <a16:creationId xmlns:a16="http://schemas.microsoft.com/office/drawing/2014/main" id="{7EFD0A76-100E-4BDE-95E5-292DF4673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3" name="Imagen 3899" descr="http://www.icbf.gov.co/images/pobtrans.gif">
          <a:extLst>
            <a:ext uri="{FF2B5EF4-FFF2-40B4-BE49-F238E27FC236}">
              <a16:creationId xmlns:a16="http://schemas.microsoft.com/office/drawing/2014/main" id="{9942FB2B-F36C-4343-A968-DE0E055F7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4" name="Imagen 3909" descr="http://www.icbf.gov.co/images/pobtrans.gif">
          <a:extLst>
            <a:ext uri="{FF2B5EF4-FFF2-40B4-BE49-F238E27FC236}">
              <a16:creationId xmlns:a16="http://schemas.microsoft.com/office/drawing/2014/main" id="{860C11F7-477E-4225-B807-F341CE5E5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5" name="Imagen 4244" descr="http://www.icbf.gov.co/images/pobtrans.gif">
          <a:extLst>
            <a:ext uri="{FF2B5EF4-FFF2-40B4-BE49-F238E27FC236}">
              <a16:creationId xmlns:a16="http://schemas.microsoft.com/office/drawing/2014/main" id="{98F70276-F250-4244-B38A-4050E0864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6" name="Imagen 4461" descr="http://www.icbf.gov.co/images/pobtrans.gif">
          <a:extLst>
            <a:ext uri="{FF2B5EF4-FFF2-40B4-BE49-F238E27FC236}">
              <a16:creationId xmlns:a16="http://schemas.microsoft.com/office/drawing/2014/main" id="{3EEB812E-3A15-4F67-A218-F30C32188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7" name="Imagen 4811" descr="http://www.icbf.gov.co/images/pobtrans.gif">
          <a:extLst>
            <a:ext uri="{FF2B5EF4-FFF2-40B4-BE49-F238E27FC236}">
              <a16:creationId xmlns:a16="http://schemas.microsoft.com/office/drawing/2014/main" id="{58C6673A-2151-43EF-8868-043EA9ACB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8" name="Imagen 4820" descr="http://www.icbf.gov.co/images/pobtrans.gif">
          <a:extLst>
            <a:ext uri="{FF2B5EF4-FFF2-40B4-BE49-F238E27FC236}">
              <a16:creationId xmlns:a16="http://schemas.microsoft.com/office/drawing/2014/main" id="{B19AD9F7-2716-42B8-9884-C127AF9B5B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9" name="Imagen 5584" descr="http://www.icbf.gov.co/images/pobtrans.gif">
          <a:extLst>
            <a:ext uri="{FF2B5EF4-FFF2-40B4-BE49-F238E27FC236}">
              <a16:creationId xmlns:a16="http://schemas.microsoft.com/office/drawing/2014/main" id="{C725A428-0296-46DE-B5A4-5A6A15DA16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0" name="Imagen 5931" descr="http://www.icbf.gov.co/images/pobtrans.gif">
          <a:extLst>
            <a:ext uri="{FF2B5EF4-FFF2-40B4-BE49-F238E27FC236}">
              <a16:creationId xmlns:a16="http://schemas.microsoft.com/office/drawing/2014/main" id="{EA39EA03-C2AF-4AC5-A274-177F08C2D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1" name="Imagen 6103" descr="http://www.icbf.gov.co/images/pobtrans.gif">
          <a:extLst>
            <a:ext uri="{FF2B5EF4-FFF2-40B4-BE49-F238E27FC236}">
              <a16:creationId xmlns:a16="http://schemas.microsoft.com/office/drawing/2014/main" id="{5BD6A84B-DEBF-48C7-8CA5-4231C2FFD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2" name="Imagen 6107" descr="http://www.icbf.gov.co/images/pobtrans.gif">
          <a:extLst>
            <a:ext uri="{FF2B5EF4-FFF2-40B4-BE49-F238E27FC236}">
              <a16:creationId xmlns:a16="http://schemas.microsoft.com/office/drawing/2014/main" id="{0F4606AE-8AD6-4C8B-830A-344D5BDC41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3" name="Imagen 6731" descr="http://www.icbf.gov.co/images/pobtrans.gif">
          <a:extLst>
            <a:ext uri="{FF2B5EF4-FFF2-40B4-BE49-F238E27FC236}">
              <a16:creationId xmlns:a16="http://schemas.microsoft.com/office/drawing/2014/main" id="{6D60E898-EA3E-4A0A-AAE5-71D4EE482B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4" name="Imagen 6951" descr="http://www.icbf.gov.co/images/pobtrans.gif">
          <a:extLst>
            <a:ext uri="{FF2B5EF4-FFF2-40B4-BE49-F238E27FC236}">
              <a16:creationId xmlns:a16="http://schemas.microsoft.com/office/drawing/2014/main" id="{E28305B0-C918-4C95-91F7-C81B04646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5" name="Imagen 7032" descr="http://www.icbf.gov.co/images/pobtrans.gif">
          <a:extLst>
            <a:ext uri="{FF2B5EF4-FFF2-40B4-BE49-F238E27FC236}">
              <a16:creationId xmlns:a16="http://schemas.microsoft.com/office/drawing/2014/main" id="{31230C4B-CD1D-4EF5-9227-60493B22BC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6" name="Imagen 7042" descr="http://www.icbf.gov.co/images/pobtrans.gif">
          <a:extLst>
            <a:ext uri="{FF2B5EF4-FFF2-40B4-BE49-F238E27FC236}">
              <a16:creationId xmlns:a16="http://schemas.microsoft.com/office/drawing/2014/main" id="{A16D1285-E64D-4A9B-AE23-3B826DACD8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7" name="Imagen 7053" descr="http://www.icbf.gov.co/images/pobtrans.gif">
          <a:extLst>
            <a:ext uri="{FF2B5EF4-FFF2-40B4-BE49-F238E27FC236}">
              <a16:creationId xmlns:a16="http://schemas.microsoft.com/office/drawing/2014/main" id="{11C68CD4-A864-48A4-A5E8-C79152B35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8" name="Imagen 7120" descr="http://www.icbf.gov.co/images/pobtrans.gif">
          <a:extLst>
            <a:ext uri="{FF2B5EF4-FFF2-40B4-BE49-F238E27FC236}">
              <a16:creationId xmlns:a16="http://schemas.microsoft.com/office/drawing/2014/main" id="{A0AF9490-B218-4C12-A05E-EECAC9DD5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9" name="Imagen 7187" descr="http://www.icbf.gov.co/images/pobtrans.gif">
          <a:extLst>
            <a:ext uri="{FF2B5EF4-FFF2-40B4-BE49-F238E27FC236}">
              <a16:creationId xmlns:a16="http://schemas.microsoft.com/office/drawing/2014/main" id="{00E0E622-54CA-49CC-BEDC-046D4FF09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0" name="Imagen 7417" descr="http://www.icbf.gov.co/images/pobtrans.gif">
          <a:extLst>
            <a:ext uri="{FF2B5EF4-FFF2-40B4-BE49-F238E27FC236}">
              <a16:creationId xmlns:a16="http://schemas.microsoft.com/office/drawing/2014/main" id="{399F336B-5385-4278-B0EB-98CF59B96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1" name="Imagen 7504" descr="http://www.icbf.gov.co/images/pobtrans.gif">
          <a:extLst>
            <a:ext uri="{FF2B5EF4-FFF2-40B4-BE49-F238E27FC236}">
              <a16:creationId xmlns:a16="http://schemas.microsoft.com/office/drawing/2014/main" id="{75973AF0-0FE9-4DDF-A5F5-CB325F8B18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2" name="Imagen 7597" descr="http://www.icbf.gov.co/images/pobtrans.gif">
          <a:extLst>
            <a:ext uri="{FF2B5EF4-FFF2-40B4-BE49-F238E27FC236}">
              <a16:creationId xmlns:a16="http://schemas.microsoft.com/office/drawing/2014/main" id="{566C93FE-82ED-4EDF-84E2-9329BC9BB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3" name="Imagen 7659" descr="http://www.icbf.gov.co/images/pobtrans.gif">
          <a:extLst>
            <a:ext uri="{FF2B5EF4-FFF2-40B4-BE49-F238E27FC236}">
              <a16:creationId xmlns:a16="http://schemas.microsoft.com/office/drawing/2014/main" id="{910B9F2B-20F5-4050-B087-243367A4DA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4" name="Imagen 7767" descr="http://www.icbf.gov.co/images/pobtrans.gif">
          <a:extLst>
            <a:ext uri="{FF2B5EF4-FFF2-40B4-BE49-F238E27FC236}">
              <a16:creationId xmlns:a16="http://schemas.microsoft.com/office/drawing/2014/main" id="{39A8804D-B6E4-4759-9D83-4931B52CE3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5" name="Imagen 7853" descr="http://www.icbf.gov.co/images/pobtrans.gif">
          <a:extLst>
            <a:ext uri="{FF2B5EF4-FFF2-40B4-BE49-F238E27FC236}">
              <a16:creationId xmlns:a16="http://schemas.microsoft.com/office/drawing/2014/main" id="{5CA786BA-D797-4E8B-A1A0-A7C95C6BE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6" name="Imagen 7936" descr="http://www.icbf.gov.co/images/pobtrans.gif">
          <a:extLst>
            <a:ext uri="{FF2B5EF4-FFF2-40B4-BE49-F238E27FC236}">
              <a16:creationId xmlns:a16="http://schemas.microsoft.com/office/drawing/2014/main" id="{45DF4584-14B2-40E2-9059-D08746CE6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7" name="Imagen 8612" descr="http://www.icbf.gov.co/images/pobtrans.gif">
          <a:extLst>
            <a:ext uri="{FF2B5EF4-FFF2-40B4-BE49-F238E27FC236}">
              <a16:creationId xmlns:a16="http://schemas.microsoft.com/office/drawing/2014/main" id="{E969BEAD-DFC1-4A87-A8FB-8194F351B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8" name="Imagen 9931" descr="http://www.icbf.gov.co/images/pobtrans.gif">
          <a:extLst>
            <a:ext uri="{FF2B5EF4-FFF2-40B4-BE49-F238E27FC236}">
              <a16:creationId xmlns:a16="http://schemas.microsoft.com/office/drawing/2014/main" id="{E49B38A8-93A5-437A-BCE0-65D29AC617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9" name="Imagen 10425" descr="http://www.icbf.gov.co/images/pobtrans.gif">
          <a:extLst>
            <a:ext uri="{FF2B5EF4-FFF2-40B4-BE49-F238E27FC236}">
              <a16:creationId xmlns:a16="http://schemas.microsoft.com/office/drawing/2014/main" id="{28F3D81B-7E39-4B35-9F89-0EE604CC0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0" name="Imagen 10665" descr="http://www.icbf.gov.co/images/pobtrans.gif">
          <a:extLst>
            <a:ext uri="{FF2B5EF4-FFF2-40B4-BE49-F238E27FC236}">
              <a16:creationId xmlns:a16="http://schemas.microsoft.com/office/drawing/2014/main" id="{E975A536-030C-4AED-AF31-0C03E62AB0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1" name="Imagen 12565" descr="http://www.icbf.gov.co/images/pobtrans.gif">
          <a:extLst>
            <a:ext uri="{FF2B5EF4-FFF2-40B4-BE49-F238E27FC236}">
              <a16:creationId xmlns:a16="http://schemas.microsoft.com/office/drawing/2014/main" id="{DB852772-4AC2-40E2-A9E9-BB27594D23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2" name="Imagen 12591" descr="http://www.icbf.gov.co/images/pobtrans.gif">
          <a:extLst>
            <a:ext uri="{FF2B5EF4-FFF2-40B4-BE49-F238E27FC236}">
              <a16:creationId xmlns:a16="http://schemas.microsoft.com/office/drawing/2014/main" id="{1D68DF91-7BB3-4F91-98F3-BB0C8C5DC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3" name="Imagen 12605" descr="http://www.icbf.gov.co/images/pobtrans.gif">
          <a:extLst>
            <a:ext uri="{FF2B5EF4-FFF2-40B4-BE49-F238E27FC236}">
              <a16:creationId xmlns:a16="http://schemas.microsoft.com/office/drawing/2014/main" id="{81EE5020-E3BB-4EDD-9594-9C6B41F66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4" name="Imagen 12623" descr="http://www.icbf.gov.co/images/pobtrans.gif">
          <a:extLst>
            <a:ext uri="{FF2B5EF4-FFF2-40B4-BE49-F238E27FC236}">
              <a16:creationId xmlns:a16="http://schemas.microsoft.com/office/drawing/2014/main" id="{DC810458-63A7-46EC-9F17-AB49597920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5" name="Imagen 12635" descr="http://www.icbf.gov.co/images/pobtrans.gif">
          <a:extLst>
            <a:ext uri="{FF2B5EF4-FFF2-40B4-BE49-F238E27FC236}">
              <a16:creationId xmlns:a16="http://schemas.microsoft.com/office/drawing/2014/main" id="{5F56C695-693B-43B1-B539-002C78FF2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6" name="Imagen 12645" descr="http://www.icbf.gov.co/images/pobtrans.gif">
          <a:extLst>
            <a:ext uri="{FF2B5EF4-FFF2-40B4-BE49-F238E27FC236}">
              <a16:creationId xmlns:a16="http://schemas.microsoft.com/office/drawing/2014/main" id="{48D0F4C2-D8CA-4506-B3D4-6A4793611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7" name="Imagen 12651" descr="http://www.icbf.gov.co/images/pobtrans.gif">
          <a:extLst>
            <a:ext uri="{FF2B5EF4-FFF2-40B4-BE49-F238E27FC236}">
              <a16:creationId xmlns:a16="http://schemas.microsoft.com/office/drawing/2014/main" id="{159DF667-694B-48B2-987C-FF45A62062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8" name="Imagen 13130" descr="http://www.icbf.gov.co/images/pobtrans.gif">
          <a:extLst>
            <a:ext uri="{FF2B5EF4-FFF2-40B4-BE49-F238E27FC236}">
              <a16:creationId xmlns:a16="http://schemas.microsoft.com/office/drawing/2014/main" id="{15906220-8A53-4882-B088-A79CCCFED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9" name="Imagen 13576" descr="http://www.icbf.gov.co/images/pobtrans.gif">
          <a:extLst>
            <a:ext uri="{FF2B5EF4-FFF2-40B4-BE49-F238E27FC236}">
              <a16:creationId xmlns:a16="http://schemas.microsoft.com/office/drawing/2014/main" id="{39F3CB73-DE5E-49E2-BB3F-1A21E71C5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0" name="Imagen 13599" descr="http://www.icbf.gov.co/images/pobtrans.gif">
          <a:extLst>
            <a:ext uri="{FF2B5EF4-FFF2-40B4-BE49-F238E27FC236}">
              <a16:creationId xmlns:a16="http://schemas.microsoft.com/office/drawing/2014/main" id="{D85BACB2-5CAD-44A0-9ECF-DD4A38206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1" name="Imagen 13600" descr="http://www.icbf.gov.co/images/pobtrans.gif">
          <a:extLst>
            <a:ext uri="{FF2B5EF4-FFF2-40B4-BE49-F238E27FC236}">
              <a16:creationId xmlns:a16="http://schemas.microsoft.com/office/drawing/2014/main" id="{F932D3AF-EF4F-40C3-8AEC-918A0BBA01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2" name="Imagen 13603" descr="http://www.icbf.gov.co/images/pobtrans.gif">
          <a:extLst>
            <a:ext uri="{FF2B5EF4-FFF2-40B4-BE49-F238E27FC236}">
              <a16:creationId xmlns:a16="http://schemas.microsoft.com/office/drawing/2014/main" id="{EBD08022-5409-4691-9361-E8A904857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3" name="Imagen 13611" descr="http://www.icbf.gov.co/images/pobtrans.gif">
          <a:extLst>
            <a:ext uri="{FF2B5EF4-FFF2-40B4-BE49-F238E27FC236}">
              <a16:creationId xmlns:a16="http://schemas.microsoft.com/office/drawing/2014/main" id="{EF417584-0337-4CD3-AFCB-05D28ABFD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4" name="Imagen 13903" descr="http://www.icbf.gov.co/images/pobtrans.gif">
          <a:extLst>
            <a:ext uri="{FF2B5EF4-FFF2-40B4-BE49-F238E27FC236}">
              <a16:creationId xmlns:a16="http://schemas.microsoft.com/office/drawing/2014/main" id="{8D9C305D-4030-455C-994B-10F12D227F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5" name="Imagen 13983" descr="http://www.icbf.gov.co/images/pobtrans.gif">
          <a:extLst>
            <a:ext uri="{FF2B5EF4-FFF2-40B4-BE49-F238E27FC236}">
              <a16:creationId xmlns:a16="http://schemas.microsoft.com/office/drawing/2014/main" id="{51C4D8F6-E9E4-47CA-959A-B8A5A0DED8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6" name="Imagen 14387" descr="http://www.icbf.gov.co/images/pobtrans.gif">
          <a:extLst>
            <a:ext uri="{FF2B5EF4-FFF2-40B4-BE49-F238E27FC236}">
              <a16:creationId xmlns:a16="http://schemas.microsoft.com/office/drawing/2014/main" id="{80A03E51-3735-4D2F-BA35-062EB3754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7" name="Imagen 14460" descr="http://www.icbf.gov.co/images/pobtrans.gif">
          <a:extLst>
            <a:ext uri="{FF2B5EF4-FFF2-40B4-BE49-F238E27FC236}">
              <a16:creationId xmlns:a16="http://schemas.microsoft.com/office/drawing/2014/main" id="{7D8A3656-FDF4-4818-B3A7-1632A05C3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8" name="Imagen 14689" descr="http://www.icbf.gov.co/images/pobtrans.gif">
          <a:extLst>
            <a:ext uri="{FF2B5EF4-FFF2-40B4-BE49-F238E27FC236}">
              <a16:creationId xmlns:a16="http://schemas.microsoft.com/office/drawing/2014/main" id="{2F56795D-4A5B-4850-8749-A53F035A1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9" name="Imagen 14884" descr="http://www.icbf.gov.co/images/pobtrans.gif">
          <a:extLst>
            <a:ext uri="{FF2B5EF4-FFF2-40B4-BE49-F238E27FC236}">
              <a16:creationId xmlns:a16="http://schemas.microsoft.com/office/drawing/2014/main" id="{35F13695-70D8-4D61-B638-C1D30FCD2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0" name="Imagen 15080" descr="http://www.icbf.gov.co/images/pobtrans.gif">
          <a:extLst>
            <a:ext uri="{FF2B5EF4-FFF2-40B4-BE49-F238E27FC236}">
              <a16:creationId xmlns:a16="http://schemas.microsoft.com/office/drawing/2014/main" id="{6B081999-7D19-4532-A00B-3F450AF3C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1" name="Imagen 15397" descr="http://www.icbf.gov.co/images/pobtrans.gif">
          <a:extLst>
            <a:ext uri="{FF2B5EF4-FFF2-40B4-BE49-F238E27FC236}">
              <a16:creationId xmlns:a16="http://schemas.microsoft.com/office/drawing/2014/main" id="{C0FA547E-60AC-4986-AB73-94EC08940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2" name="Imagen 15538" descr="http://www.icbf.gov.co/images/pobtrans.gif">
          <a:extLst>
            <a:ext uri="{FF2B5EF4-FFF2-40B4-BE49-F238E27FC236}">
              <a16:creationId xmlns:a16="http://schemas.microsoft.com/office/drawing/2014/main" id="{0BC21091-3E6A-4183-9063-31A41202B2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3" name="Imagen 15814" descr="http://www.icbf.gov.co/images/pobtrans.gif">
          <a:extLst>
            <a:ext uri="{FF2B5EF4-FFF2-40B4-BE49-F238E27FC236}">
              <a16:creationId xmlns:a16="http://schemas.microsoft.com/office/drawing/2014/main" id="{D9F8FA0D-D4F4-4675-805F-D7A26F0D2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4" name="Imagen 15817" descr="http://www.icbf.gov.co/images/pobtrans.gif">
          <a:extLst>
            <a:ext uri="{FF2B5EF4-FFF2-40B4-BE49-F238E27FC236}">
              <a16:creationId xmlns:a16="http://schemas.microsoft.com/office/drawing/2014/main" id="{C551866B-0C15-4BFA-953A-0CFB54AA7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5" name="Imagen 16193" descr="http://www.icbf.gov.co/images/pobtrans.gif">
          <a:extLst>
            <a:ext uri="{FF2B5EF4-FFF2-40B4-BE49-F238E27FC236}">
              <a16:creationId xmlns:a16="http://schemas.microsoft.com/office/drawing/2014/main" id="{980978B2-E16C-4F8F-8095-0B7A5D11A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6" name="Imagen 16273" descr="http://www.icbf.gov.co/images/pobtrans.gif">
          <a:extLst>
            <a:ext uri="{FF2B5EF4-FFF2-40B4-BE49-F238E27FC236}">
              <a16:creationId xmlns:a16="http://schemas.microsoft.com/office/drawing/2014/main" id="{9D00C5CC-9B93-4251-B393-3C7E459C6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7" name="Imagen 16503" descr="http://www.icbf.gov.co/images/pobtrans.gif">
          <a:extLst>
            <a:ext uri="{FF2B5EF4-FFF2-40B4-BE49-F238E27FC236}">
              <a16:creationId xmlns:a16="http://schemas.microsoft.com/office/drawing/2014/main" id="{F97AE308-1F29-458D-BB21-B3D55830F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8" name="Imagen 16724" descr="http://www.icbf.gov.co/images/pobtrans.gif">
          <a:extLst>
            <a:ext uri="{FF2B5EF4-FFF2-40B4-BE49-F238E27FC236}">
              <a16:creationId xmlns:a16="http://schemas.microsoft.com/office/drawing/2014/main" id="{28BC7CC5-0EA5-4F54-A183-EC12932C8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9" name="Imagen 17478" descr="http://www.icbf.gov.co/images/pobtrans.gif">
          <a:extLst>
            <a:ext uri="{FF2B5EF4-FFF2-40B4-BE49-F238E27FC236}">
              <a16:creationId xmlns:a16="http://schemas.microsoft.com/office/drawing/2014/main" id="{400E4391-DD1B-433A-BEA6-08BB71266A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0" name="Imagen 17640" descr="http://www.icbf.gov.co/images/pobtrans.gif">
          <a:extLst>
            <a:ext uri="{FF2B5EF4-FFF2-40B4-BE49-F238E27FC236}">
              <a16:creationId xmlns:a16="http://schemas.microsoft.com/office/drawing/2014/main" id="{827FA392-A9A5-4BDA-B97B-1CBC9822C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1" name="Imagen 17642" descr="http://www.icbf.gov.co/images/pobtrans.gif">
          <a:extLst>
            <a:ext uri="{FF2B5EF4-FFF2-40B4-BE49-F238E27FC236}">
              <a16:creationId xmlns:a16="http://schemas.microsoft.com/office/drawing/2014/main" id="{6F6C4F1B-188D-4CAD-B90D-6D0727725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2" name="Imagen 19004" descr="http://www.icbf.gov.co/images/pobtrans.gif">
          <a:extLst>
            <a:ext uri="{FF2B5EF4-FFF2-40B4-BE49-F238E27FC236}">
              <a16:creationId xmlns:a16="http://schemas.microsoft.com/office/drawing/2014/main" id="{3FFC1EA5-0418-42C0-A518-69DDCC3CC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3" name="Imagen 19474" descr="http://www.icbf.gov.co/images/pobtrans.gif">
          <a:extLst>
            <a:ext uri="{FF2B5EF4-FFF2-40B4-BE49-F238E27FC236}">
              <a16:creationId xmlns:a16="http://schemas.microsoft.com/office/drawing/2014/main" id="{FD0CCF47-0AA9-4C44-BB68-B3904ADCC0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4" name="Imagen 19708" descr="http://www.icbf.gov.co/images/pobtrans.gif">
          <a:extLst>
            <a:ext uri="{FF2B5EF4-FFF2-40B4-BE49-F238E27FC236}">
              <a16:creationId xmlns:a16="http://schemas.microsoft.com/office/drawing/2014/main" id="{E53AC369-20DC-4617-B79A-2C48B4E4A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5" name="Imagen 19720" descr="http://www.icbf.gov.co/images/pobtrans.gif">
          <a:extLst>
            <a:ext uri="{FF2B5EF4-FFF2-40B4-BE49-F238E27FC236}">
              <a16:creationId xmlns:a16="http://schemas.microsoft.com/office/drawing/2014/main" id="{30B513A1-E6B4-4D24-9D39-A1FBC7842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6" name="Imagen 19739" descr="http://www.icbf.gov.co/images/pobtrans.gif">
          <a:extLst>
            <a:ext uri="{FF2B5EF4-FFF2-40B4-BE49-F238E27FC236}">
              <a16:creationId xmlns:a16="http://schemas.microsoft.com/office/drawing/2014/main" id="{76AD3905-3A6C-4A4B-9B0F-3A124D6E7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7" name="Imagen 19765" descr="http://www.icbf.gov.co/images/pobtrans.gif">
          <a:extLst>
            <a:ext uri="{FF2B5EF4-FFF2-40B4-BE49-F238E27FC236}">
              <a16:creationId xmlns:a16="http://schemas.microsoft.com/office/drawing/2014/main" id="{17AFB904-AB01-45BF-A8A4-E69B5D360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8" name="Imagen 19774" descr="http://www.icbf.gov.co/images/pobtrans.gif">
          <a:extLst>
            <a:ext uri="{FF2B5EF4-FFF2-40B4-BE49-F238E27FC236}">
              <a16:creationId xmlns:a16="http://schemas.microsoft.com/office/drawing/2014/main" id="{68BC6F34-F82E-42E2-8DB0-3331E934D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9" name="Imagen 20425" descr="http://www.icbf.gov.co/images/pobtrans.gif">
          <a:extLst>
            <a:ext uri="{FF2B5EF4-FFF2-40B4-BE49-F238E27FC236}">
              <a16:creationId xmlns:a16="http://schemas.microsoft.com/office/drawing/2014/main" id="{77F40838-02E3-42A6-847B-39524CF3B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0" name="Imagen 20722" descr="http://www.icbf.gov.co/images/pobtrans.gif">
          <a:extLst>
            <a:ext uri="{FF2B5EF4-FFF2-40B4-BE49-F238E27FC236}">
              <a16:creationId xmlns:a16="http://schemas.microsoft.com/office/drawing/2014/main" id="{4D3AF4B4-DE5B-4FF7-B9B4-DBB1C56B68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1" name="Imagen 20732" descr="http://www.icbf.gov.co/images/pobtrans.gif">
          <a:extLst>
            <a:ext uri="{FF2B5EF4-FFF2-40B4-BE49-F238E27FC236}">
              <a16:creationId xmlns:a16="http://schemas.microsoft.com/office/drawing/2014/main" id="{27E4514A-66C0-4C67-83A5-395E30584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2" name="Imagen 21759" descr="http://www.icbf.gov.co/images/pobtrans.gif">
          <a:extLst>
            <a:ext uri="{FF2B5EF4-FFF2-40B4-BE49-F238E27FC236}">
              <a16:creationId xmlns:a16="http://schemas.microsoft.com/office/drawing/2014/main" id="{7FB04104-B68E-44FA-B69E-979FC32A4B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3" name="Imagen 21761" descr="http://www.icbf.gov.co/images/pobtrans.gif">
          <a:extLst>
            <a:ext uri="{FF2B5EF4-FFF2-40B4-BE49-F238E27FC236}">
              <a16:creationId xmlns:a16="http://schemas.microsoft.com/office/drawing/2014/main" id="{20891578-8447-44FA-B014-239126E29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4" name="Imagen 22260" descr="http://www.icbf.gov.co/images/pobtrans.gif">
          <a:extLst>
            <a:ext uri="{FF2B5EF4-FFF2-40B4-BE49-F238E27FC236}">
              <a16:creationId xmlns:a16="http://schemas.microsoft.com/office/drawing/2014/main" id="{F166A131-1B1F-4838-818D-05BD637E99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5" name="Imagen 22263" descr="http://www.icbf.gov.co/images/pobtrans.gif">
          <a:extLst>
            <a:ext uri="{FF2B5EF4-FFF2-40B4-BE49-F238E27FC236}">
              <a16:creationId xmlns:a16="http://schemas.microsoft.com/office/drawing/2014/main" id="{553B970A-FE5E-4B0A-B5F1-5A097C02B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6" name="Imagen 22421" descr="http://www.icbf.gov.co/images/pobtrans.gif">
          <a:extLst>
            <a:ext uri="{FF2B5EF4-FFF2-40B4-BE49-F238E27FC236}">
              <a16:creationId xmlns:a16="http://schemas.microsoft.com/office/drawing/2014/main" id="{38AE9564-293A-44C3-A716-9606032A8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7" name="Imagen 22513" descr="http://www.icbf.gov.co/images/pobtrans.gif">
          <a:extLst>
            <a:ext uri="{FF2B5EF4-FFF2-40B4-BE49-F238E27FC236}">
              <a16:creationId xmlns:a16="http://schemas.microsoft.com/office/drawing/2014/main" id="{374E1559-6C5F-45B5-B3D9-BFFAA4B72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8" name="Imagen 22526" descr="http://www.icbf.gov.co/images/pobtrans.gif">
          <a:extLst>
            <a:ext uri="{FF2B5EF4-FFF2-40B4-BE49-F238E27FC236}">
              <a16:creationId xmlns:a16="http://schemas.microsoft.com/office/drawing/2014/main" id="{B965C6D6-A5AC-4E08-94CD-C50AF45FB2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9" name="Imagen 22532" descr="http://www.icbf.gov.co/images/pobtrans.gif">
          <a:extLst>
            <a:ext uri="{FF2B5EF4-FFF2-40B4-BE49-F238E27FC236}">
              <a16:creationId xmlns:a16="http://schemas.microsoft.com/office/drawing/2014/main" id="{711C816A-80BC-47E2-8D0F-58C39E777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0" name="Imagen 22541" descr="http://www.icbf.gov.co/images/pobtrans.gif">
          <a:extLst>
            <a:ext uri="{FF2B5EF4-FFF2-40B4-BE49-F238E27FC236}">
              <a16:creationId xmlns:a16="http://schemas.microsoft.com/office/drawing/2014/main" id="{9FB94B52-5D2F-47DC-B123-D2340FF5A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1" name="Imagen 22616" descr="http://www.icbf.gov.co/images/pobtrans.gif">
          <a:extLst>
            <a:ext uri="{FF2B5EF4-FFF2-40B4-BE49-F238E27FC236}">
              <a16:creationId xmlns:a16="http://schemas.microsoft.com/office/drawing/2014/main" id="{6FFB2A9F-57DB-4EB6-93D8-9043A4224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2" name="Imagen 24926" descr="http://www.icbf.gov.co/images/pobtrans.gif">
          <a:extLst>
            <a:ext uri="{FF2B5EF4-FFF2-40B4-BE49-F238E27FC236}">
              <a16:creationId xmlns:a16="http://schemas.microsoft.com/office/drawing/2014/main" id="{E34F7F5C-912F-4C3F-B841-E0A298AAD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3" name="Imagen 25180" descr="http://www.icbf.gov.co/images/pobtrans.gif">
          <a:extLst>
            <a:ext uri="{FF2B5EF4-FFF2-40B4-BE49-F238E27FC236}">
              <a16:creationId xmlns:a16="http://schemas.microsoft.com/office/drawing/2014/main" id="{495E5BD8-94D4-484E-B371-8A443B5760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4" name="Imagen 26352" descr="http://www.icbf.gov.co/images/pobtrans.gif">
          <a:extLst>
            <a:ext uri="{FF2B5EF4-FFF2-40B4-BE49-F238E27FC236}">
              <a16:creationId xmlns:a16="http://schemas.microsoft.com/office/drawing/2014/main" id="{60CEF546-48E3-4BAF-AB73-4BCCDB5DE2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5" name="Imagen 26386" descr="http://www.icbf.gov.co/images/pobtrans.gif">
          <a:extLst>
            <a:ext uri="{FF2B5EF4-FFF2-40B4-BE49-F238E27FC236}">
              <a16:creationId xmlns:a16="http://schemas.microsoft.com/office/drawing/2014/main" id="{DCA1D6F2-7044-4ACC-9C0C-F1F500917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6" name="Imagen 26401" descr="http://www.icbf.gov.co/images/pobtrans.gif">
          <a:extLst>
            <a:ext uri="{FF2B5EF4-FFF2-40B4-BE49-F238E27FC236}">
              <a16:creationId xmlns:a16="http://schemas.microsoft.com/office/drawing/2014/main" id="{C4F6A5B7-3087-4A4A-BFAE-F6C4171AA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7" name="Imagen 26411" descr="http://www.icbf.gov.co/images/pobtrans.gif">
          <a:extLst>
            <a:ext uri="{FF2B5EF4-FFF2-40B4-BE49-F238E27FC236}">
              <a16:creationId xmlns:a16="http://schemas.microsoft.com/office/drawing/2014/main" id="{07617842-6E2A-478F-8C42-E4A93508D3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8" name="Imagen 26420" descr="http://www.icbf.gov.co/images/pobtrans.gif">
          <a:extLst>
            <a:ext uri="{FF2B5EF4-FFF2-40B4-BE49-F238E27FC236}">
              <a16:creationId xmlns:a16="http://schemas.microsoft.com/office/drawing/2014/main" id="{5DD5783C-2911-4C54-AD4D-75BF52FFB2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9" name="Imagen 26433" descr="http://www.icbf.gov.co/images/pobtrans.gif">
          <a:extLst>
            <a:ext uri="{FF2B5EF4-FFF2-40B4-BE49-F238E27FC236}">
              <a16:creationId xmlns:a16="http://schemas.microsoft.com/office/drawing/2014/main" id="{763C43A1-26BA-4B2C-BE89-6010FFBEF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0" name="Imagen 26468" descr="http://www.icbf.gov.co/images/pobtrans.gif">
          <a:extLst>
            <a:ext uri="{FF2B5EF4-FFF2-40B4-BE49-F238E27FC236}">
              <a16:creationId xmlns:a16="http://schemas.microsoft.com/office/drawing/2014/main" id="{058D1788-6110-442D-A834-A1C32F6CE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1" name="Imagen 26473" descr="http://www.icbf.gov.co/images/pobtrans.gif">
          <a:extLst>
            <a:ext uri="{FF2B5EF4-FFF2-40B4-BE49-F238E27FC236}">
              <a16:creationId xmlns:a16="http://schemas.microsoft.com/office/drawing/2014/main" id="{C140375A-FE14-48B0-BEB0-2A0B7CFA4B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2" name="Imagen 26476" descr="http://www.icbf.gov.co/images/pobtrans.gif">
          <a:extLst>
            <a:ext uri="{FF2B5EF4-FFF2-40B4-BE49-F238E27FC236}">
              <a16:creationId xmlns:a16="http://schemas.microsoft.com/office/drawing/2014/main" id="{25DB483E-A5BD-41C4-9083-CF9C5E354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3" name="Imagen 26583" descr="http://www.icbf.gov.co/images/pobtrans.gif">
          <a:extLst>
            <a:ext uri="{FF2B5EF4-FFF2-40B4-BE49-F238E27FC236}">
              <a16:creationId xmlns:a16="http://schemas.microsoft.com/office/drawing/2014/main" id="{A5391862-CF5B-4F7A-A590-B3FB29C59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4" name="Imagen 26594" descr="http://www.icbf.gov.co/images/pobtrans.gif">
          <a:extLst>
            <a:ext uri="{FF2B5EF4-FFF2-40B4-BE49-F238E27FC236}">
              <a16:creationId xmlns:a16="http://schemas.microsoft.com/office/drawing/2014/main" id="{47B9EF51-1489-4629-91D3-78EADE463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5" name="Imagen 26605" descr="http://www.icbf.gov.co/images/pobtrans.gif">
          <a:extLst>
            <a:ext uri="{FF2B5EF4-FFF2-40B4-BE49-F238E27FC236}">
              <a16:creationId xmlns:a16="http://schemas.microsoft.com/office/drawing/2014/main" id="{8ABB17D0-D80C-43CE-8DE0-83CA0BC6C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6" name="Imagen 26617" descr="http://www.icbf.gov.co/images/pobtrans.gif">
          <a:extLst>
            <a:ext uri="{FF2B5EF4-FFF2-40B4-BE49-F238E27FC236}">
              <a16:creationId xmlns:a16="http://schemas.microsoft.com/office/drawing/2014/main" id="{148079DF-C591-4F6F-B690-82C1F974A8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7" name="Imagen 26634" descr="http://www.icbf.gov.co/images/pobtrans.gif">
          <a:extLst>
            <a:ext uri="{FF2B5EF4-FFF2-40B4-BE49-F238E27FC236}">
              <a16:creationId xmlns:a16="http://schemas.microsoft.com/office/drawing/2014/main" id="{7D06B780-FC8C-43EF-91FA-6D19EF315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8" name="Imagen 26666" descr="http://www.icbf.gov.co/images/pobtrans.gif">
          <a:extLst>
            <a:ext uri="{FF2B5EF4-FFF2-40B4-BE49-F238E27FC236}">
              <a16:creationId xmlns:a16="http://schemas.microsoft.com/office/drawing/2014/main" id="{4CED0B08-E005-45D7-85F8-6E6F1202A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9" name="Imagen 26687" descr="http://www.icbf.gov.co/images/pobtrans.gif">
          <a:extLst>
            <a:ext uri="{FF2B5EF4-FFF2-40B4-BE49-F238E27FC236}">
              <a16:creationId xmlns:a16="http://schemas.microsoft.com/office/drawing/2014/main" id="{22402B82-6A13-4427-AC52-53F39D8252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0" name="Imagen 26713" descr="http://www.icbf.gov.co/images/pobtrans.gif">
          <a:extLst>
            <a:ext uri="{FF2B5EF4-FFF2-40B4-BE49-F238E27FC236}">
              <a16:creationId xmlns:a16="http://schemas.microsoft.com/office/drawing/2014/main" id="{250D4F74-24A5-4328-9A20-414308C48D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1" name="Imagen 26726" descr="http://www.icbf.gov.co/images/pobtrans.gif">
          <a:extLst>
            <a:ext uri="{FF2B5EF4-FFF2-40B4-BE49-F238E27FC236}">
              <a16:creationId xmlns:a16="http://schemas.microsoft.com/office/drawing/2014/main" id="{41790146-E5FD-40DF-9560-A64804DD2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2" name="Imagen 27432" descr="http://www.icbf.gov.co/images/pobtrans.gif">
          <a:extLst>
            <a:ext uri="{FF2B5EF4-FFF2-40B4-BE49-F238E27FC236}">
              <a16:creationId xmlns:a16="http://schemas.microsoft.com/office/drawing/2014/main" id="{2822AFB1-EC87-4BAF-AD8A-FA088A308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3" name="Imagen 29931" descr="http://www.icbf.gov.co/images/pobtrans.gif">
          <a:extLst>
            <a:ext uri="{FF2B5EF4-FFF2-40B4-BE49-F238E27FC236}">
              <a16:creationId xmlns:a16="http://schemas.microsoft.com/office/drawing/2014/main" id="{B3AFE0B3-9462-4EC9-8607-5EF2CC92A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4" name="Imagen 29941" descr="http://www.icbf.gov.co/images/pobtrans.gif">
          <a:extLst>
            <a:ext uri="{FF2B5EF4-FFF2-40B4-BE49-F238E27FC236}">
              <a16:creationId xmlns:a16="http://schemas.microsoft.com/office/drawing/2014/main" id="{5A4F3908-D62F-4860-A544-8E0832A10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5" name="Imagen 29990" descr="http://www.icbf.gov.co/images/pobtrans.gif">
          <a:extLst>
            <a:ext uri="{FF2B5EF4-FFF2-40B4-BE49-F238E27FC236}">
              <a16:creationId xmlns:a16="http://schemas.microsoft.com/office/drawing/2014/main" id="{4C6F075B-9575-49B0-BF8A-A52AA9622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6" name="Imagen 30000" descr="http://www.icbf.gov.co/images/pobtrans.gif">
          <a:extLst>
            <a:ext uri="{FF2B5EF4-FFF2-40B4-BE49-F238E27FC236}">
              <a16:creationId xmlns:a16="http://schemas.microsoft.com/office/drawing/2014/main" id="{741D1015-D0BC-4D8B-A7E2-7E98D19AE3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7" name="Imagen 30062" descr="http://www.icbf.gov.co/images/pobtrans.gif">
          <a:extLst>
            <a:ext uri="{FF2B5EF4-FFF2-40B4-BE49-F238E27FC236}">
              <a16:creationId xmlns:a16="http://schemas.microsoft.com/office/drawing/2014/main" id="{AF09A12B-5F95-4507-ABBB-B585634920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8" name="Imagen 30457" descr="http://www.icbf.gov.co/images/pobtrans.gif">
          <a:extLst>
            <a:ext uri="{FF2B5EF4-FFF2-40B4-BE49-F238E27FC236}">
              <a16:creationId xmlns:a16="http://schemas.microsoft.com/office/drawing/2014/main" id="{D3D09B91-535D-48DF-AE92-4B03AFA33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9" name="Imagen 30467" descr="http://www.icbf.gov.co/images/pobtrans.gif">
          <a:extLst>
            <a:ext uri="{FF2B5EF4-FFF2-40B4-BE49-F238E27FC236}">
              <a16:creationId xmlns:a16="http://schemas.microsoft.com/office/drawing/2014/main" id="{E5C5AFD2-5E80-41D8-A278-35E18F7BB0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0" name="Imagen 30991" descr="http://www.icbf.gov.co/images/pobtrans.gif">
          <a:extLst>
            <a:ext uri="{FF2B5EF4-FFF2-40B4-BE49-F238E27FC236}">
              <a16:creationId xmlns:a16="http://schemas.microsoft.com/office/drawing/2014/main" id="{3AB5097B-9A8B-4DF5-BFC8-9EFC1993F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1" name="Imagen 31612" descr="http://www.icbf.gov.co/images/pobtrans.gif">
          <a:extLst>
            <a:ext uri="{FF2B5EF4-FFF2-40B4-BE49-F238E27FC236}">
              <a16:creationId xmlns:a16="http://schemas.microsoft.com/office/drawing/2014/main" id="{384F54E8-4F2C-4138-8A6A-3E2A21BEF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2" name="Imagen 31624" descr="http://www.icbf.gov.co/images/pobtrans.gif">
          <a:extLst>
            <a:ext uri="{FF2B5EF4-FFF2-40B4-BE49-F238E27FC236}">
              <a16:creationId xmlns:a16="http://schemas.microsoft.com/office/drawing/2014/main" id="{ABAC4399-6977-4CDA-9513-14F3F92F63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3" name="Imagen 32047" descr="http://www.icbf.gov.co/images/pobtrans.gif">
          <a:extLst>
            <a:ext uri="{FF2B5EF4-FFF2-40B4-BE49-F238E27FC236}">
              <a16:creationId xmlns:a16="http://schemas.microsoft.com/office/drawing/2014/main" id="{D74015EA-9D31-4D3A-A5BB-8647B6049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4" name="Imagen 32272" descr="http://www.icbf.gov.co/images/pobtrans.gif">
          <a:extLst>
            <a:ext uri="{FF2B5EF4-FFF2-40B4-BE49-F238E27FC236}">
              <a16:creationId xmlns:a16="http://schemas.microsoft.com/office/drawing/2014/main" id="{0809E7BA-9DE7-42D5-83F7-872996798B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5" name="Imagen 32612" descr="http://www.icbf.gov.co/images/pobtrans.gif">
          <a:extLst>
            <a:ext uri="{FF2B5EF4-FFF2-40B4-BE49-F238E27FC236}">
              <a16:creationId xmlns:a16="http://schemas.microsoft.com/office/drawing/2014/main" id="{74D2E9DE-387F-418A-B2B9-7A6102EDFD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6" name="Imagen 32881" descr="http://www.icbf.gov.co/images/pobtrans.gif">
          <a:extLst>
            <a:ext uri="{FF2B5EF4-FFF2-40B4-BE49-F238E27FC236}">
              <a16:creationId xmlns:a16="http://schemas.microsoft.com/office/drawing/2014/main" id="{F571B132-0C76-424B-8F5F-5A6BA60180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7" name="Imagen 34363" descr="http://www.icbf.gov.co/images/pobtrans.gif">
          <a:extLst>
            <a:ext uri="{FF2B5EF4-FFF2-40B4-BE49-F238E27FC236}">
              <a16:creationId xmlns:a16="http://schemas.microsoft.com/office/drawing/2014/main" id="{72626B8B-5B1B-464B-8049-2FB241B0DC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8" name="Imagen 34367" descr="http://www.icbf.gov.co/images/pobtrans.gif">
          <a:extLst>
            <a:ext uri="{FF2B5EF4-FFF2-40B4-BE49-F238E27FC236}">
              <a16:creationId xmlns:a16="http://schemas.microsoft.com/office/drawing/2014/main" id="{65DD4BBE-8400-4DA9-A5AD-9EAD3D185A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9" name="Imagen 34608" descr="http://www.icbf.gov.co/images/pobtrans.gif">
          <a:extLst>
            <a:ext uri="{FF2B5EF4-FFF2-40B4-BE49-F238E27FC236}">
              <a16:creationId xmlns:a16="http://schemas.microsoft.com/office/drawing/2014/main" id="{9F9DA1C7-9C7C-4ACE-A656-DA6FF7BE8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0" name="Imagen 35048" descr="http://www.icbf.gov.co/images/pobtrans.gif">
          <a:extLst>
            <a:ext uri="{FF2B5EF4-FFF2-40B4-BE49-F238E27FC236}">
              <a16:creationId xmlns:a16="http://schemas.microsoft.com/office/drawing/2014/main" id="{E4AE395E-F742-4FD4-8951-DDE423F55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1" name="Imagen 35978" descr="http://www.icbf.gov.co/images/pobtrans.gif">
          <a:extLst>
            <a:ext uri="{FF2B5EF4-FFF2-40B4-BE49-F238E27FC236}">
              <a16:creationId xmlns:a16="http://schemas.microsoft.com/office/drawing/2014/main" id="{FEE7F6C7-06AE-4536-931D-9C016B30E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2" name="Imagen 36001" descr="http://www.icbf.gov.co/images/pobtrans.gif">
          <a:extLst>
            <a:ext uri="{FF2B5EF4-FFF2-40B4-BE49-F238E27FC236}">
              <a16:creationId xmlns:a16="http://schemas.microsoft.com/office/drawing/2014/main" id="{E314B12B-F8EE-4B91-BA9D-DE5BF08F6E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3" name="Imagen 36006" descr="http://www.icbf.gov.co/images/pobtrans.gif">
          <a:extLst>
            <a:ext uri="{FF2B5EF4-FFF2-40B4-BE49-F238E27FC236}">
              <a16:creationId xmlns:a16="http://schemas.microsoft.com/office/drawing/2014/main" id="{6444E002-A1E5-48A0-9617-7EE2F8681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4" name="Imagen 36010" descr="http://www.icbf.gov.co/images/pobtrans.gif">
          <a:extLst>
            <a:ext uri="{FF2B5EF4-FFF2-40B4-BE49-F238E27FC236}">
              <a16:creationId xmlns:a16="http://schemas.microsoft.com/office/drawing/2014/main" id="{13E091A2-D1C3-4D1E-AFD5-E1BBD5969F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5" name="Imagen 36018" descr="http://www.icbf.gov.co/images/pobtrans.gif">
          <a:extLst>
            <a:ext uri="{FF2B5EF4-FFF2-40B4-BE49-F238E27FC236}">
              <a16:creationId xmlns:a16="http://schemas.microsoft.com/office/drawing/2014/main" id="{35D6B26B-BC2B-4690-B2C8-9B0EB7948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6" name="Imagen 36027" descr="http://www.icbf.gov.co/images/pobtrans.gif">
          <a:extLst>
            <a:ext uri="{FF2B5EF4-FFF2-40B4-BE49-F238E27FC236}">
              <a16:creationId xmlns:a16="http://schemas.microsoft.com/office/drawing/2014/main" id="{DF0D084F-F976-488D-A987-A9B9672F0B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97550"/>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69</xdr:row>
      <xdr:rowOff>0</xdr:rowOff>
    </xdr:from>
    <xdr:ext cx="9525" cy="114300"/>
    <xdr:pic>
      <xdr:nvPicPr>
        <xdr:cNvPr id="147" name="Imagen 146" descr="http://www.icbf.gov.co/images/pobtrans.gif">
          <a:extLst>
            <a:ext uri="{FF2B5EF4-FFF2-40B4-BE49-F238E27FC236}">
              <a16:creationId xmlns:a16="http://schemas.microsoft.com/office/drawing/2014/main" id="{62B0213D-F9E6-4053-855E-C3FA99AFA2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8" name="Imagen 147" descr="http://www.icbf.gov.co/images/pobtrans.gif">
          <a:extLst>
            <a:ext uri="{FF2B5EF4-FFF2-40B4-BE49-F238E27FC236}">
              <a16:creationId xmlns:a16="http://schemas.microsoft.com/office/drawing/2014/main" id="{7F1ACD2E-2202-49FC-9EF3-B6D09FDAE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9" name="Imagen 148" descr="http://www.icbf.gov.co/images/pobtrans.gif">
          <a:extLst>
            <a:ext uri="{FF2B5EF4-FFF2-40B4-BE49-F238E27FC236}">
              <a16:creationId xmlns:a16="http://schemas.microsoft.com/office/drawing/2014/main" id="{0E20E186-9528-43CD-9236-7B3B90F68E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0" name="Imagen 149" descr="http://www.icbf.gov.co/images/pobtrans.gif">
          <a:extLst>
            <a:ext uri="{FF2B5EF4-FFF2-40B4-BE49-F238E27FC236}">
              <a16:creationId xmlns:a16="http://schemas.microsoft.com/office/drawing/2014/main" id="{6AB1E9EC-80AF-4604-AB58-A6CA11428D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1" name="Imagen 150" descr="http://www.icbf.gov.co/images/pobtrans.gif">
          <a:extLst>
            <a:ext uri="{FF2B5EF4-FFF2-40B4-BE49-F238E27FC236}">
              <a16:creationId xmlns:a16="http://schemas.microsoft.com/office/drawing/2014/main" id="{4CD0885F-3FDF-43BB-B89E-A7C8B43EFA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2" name="Imagen 151" descr="http://www.icbf.gov.co/images/pobtrans.gif">
          <a:extLst>
            <a:ext uri="{FF2B5EF4-FFF2-40B4-BE49-F238E27FC236}">
              <a16:creationId xmlns:a16="http://schemas.microsoft.com/office/drawing/2014/main" id="{9EC3054F-F04A-4066-928A-DADDD447F1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3" name="Imagen 152" descr="http://www.icbf.gov.co/images/pobtrans.gif">
          <a:extLst>
            <a:ext uri="{FF2B5EF4-FFF2-40B4-BE49-F238E27FC236}">
              <a16:creationId xmlns:a16="http://schemas.microsoft.com/office/drawing/2014/main" id="{FD40E715-60E2-441D-8CB8-7E307A9539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4" name="Imagen 153" descr="http://www.icbf.gov.co/images/pobtrans.gif">
          <a:extLst>
            <a:ext uri="{FF2B5EF4-FFF2-40B4-BE49-F238E27FC236}">
              <a16:creationId xmlns:a16="http://schemas.microsoft.com/office/drawing/2014/main" id="{37D7301B-BD4C-499B-8C2A-CA3DB176ED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5" name="Imagen 154" descr="http://www.icbf.gov.co/images/pobtrans.gif">
          <a:extLst>
            <a:ext uri="{FF2B5EF4-FFF2-40B4-BE49-F238E27FC236}">
              <a16:creationId xmlns:a16="http://schemas.microsoft.com/office/drawing/2014/main" id="{38877166-22AB-4CF8-A9E1-ABB5DCDE1F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6" name="Imagen 155" descr="http://www.icbf.gov.co/images/pobtrans.gif">
          <a:extLst>
            <a:ext uri="{FF2B5EF4-FFF2-40B4-BE49-F238E27FC236}">
              <a16:creationId xmlns:a16="http://schemas.microsoft.com/office/drawing/2014/main" id="{54535F34-C466-4B31-8D6C-EFC1329560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7" name="Imagen 156" descr="http://www.icbf.gov.co/images/pobtrans.gif">
          <a:extLst>
            <a:ext uri="{FF2B5EF4-FFF2-40B4-BE49-F238E27FC236}">
              <a16:creationId xmlns:a16="http://schemas.microsoft.com/office/drawing/2014/main" id="{E2533F80-8FF3-40E1-8D51-38573138A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8" name="Imagen 157" descr="http://www.icbf.gov.co/images/pobtrans.gif">
          <a:extLst>
            <a:ext uri="{FF2B5EF4-FFF2-40B4-BE49-F238E27FC236}">
              <a16:creationId xmlns:a16="http://schemas.microsoft.com/office/drawing/2014/main" id="{EC58402D-1F86-4FAC-B9C6-8747174AEC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9" name="Imagen 158" descr="http://www.icbf.gov.co/images/pobtrans.gif">
          <a:extLst>
            <a:ext uri="{FF2B5EF4-FFF2-40B4-BE49-F238E27FC236}">
              <a16:creationId xmlns:a16="http://schemas.microsoft.com/office/drawing/2014/main" id="{2B3F48FA-A4A6-47FD-A6F5-73B1621461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0" name="Imagen 159" descr="http://www.icbf.gov.co/images/pobtrans.gif">
          <a:extLst>
            <a:ext uri="{FF2B5EF4-FFF2-40B4-BE49-F238E27FC236}">
              <a16:creationId xmlns:a16="http://schemas.microsoft.com/office/drawing/2014/main" id="{6D578387-0165-4892-9E37-4B72B0F02D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1" name="Imagen 160" descr="http://www.icbf.gov.co/images/pobtrans.gif">
          <a:extLst>
            <a:ext uri="{FF2B5EF4-FFF2-40B4-BE49-F238E27FC236}">
              <a16:creationId xmlns:a16="http://schemas.microsoft.com/office/drawing/2014/main" id="{BAB5A23D-E5DB-4FEF-AF39-F20A1F9E7F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2" name="Imagen 161" descr="http://www.icbf.gov.co/images/pobtrans.gif">
          <a:extLst>
            <a:ext uri="{FF2B5EF4-FFF2-40B4-BE49-F238E27FC236}">
              <a16:creationId xmlns:a16="http://schemas.microsoft.com/office/drawing/2014/main" id="{299775F6-3C17-4C7C-BC5B-5B31A275AF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3" name="Imagen 162" descr="http://www.icbf.gov.co/images/pobtrans.gif">
          <a:extLst>
            <a:ext uri="{FF2B5EF4-FFF2-40B4-BE49-F238E27FC236}">
              <a16:creationId xmlns:a16="http://schemas.microsoft.com/office/drawing/2014/main" id="{05B26CC3-0332-48C8-96E9-58BA950850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4" name="Imagen 163" descr="http://www.icbf.gov.co/images/pobtrans.gif">
          <a:extLst>
            <a:ext uri="{FF2B5EF4-FFF2-40B4-BE49-F238E27FC236}">
              <a16:creationId xmlns:a16="http://schemas.microsoft.com/office/drawing/2014/main" id="{C766EE5D-C85F-4635-A41A-6BB1DF01D1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5" name="Imagen 164" descr="http://www.icbf.gov.co/images/pobtrans.gif">
          <a:extLst>
            <a:ext uri="{FF2B5EF4-FFF2-40B4-BE49-F238E27FC236}">
              <a16:creationId xmlns:a16="http://schemas.microsoft.com/office/drawing/2014/main" id="{9359E059-D5FE-4854-8487-9FABE4A0EF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6" name="Imagen 165" descr="http://www.icbf.gov.co/images/pobtrans.gif">
          <a:extLst>
            <a:ext uri="{FF2B5EF4-FFF2-40B4-BE49-F238E27FC236}">
              <a16:creationId xmlns:a16="http://schemas.microsoft.com/office/drawing/2014/main" id="{8B67E87F-FDF2-4EC1-A0EB-E086F770D5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7" name="Imagen 166" descr="http://www.icbf.gov.co/images/pobtrans.gif">
          <a:extLst>
            <a:ext uri="{FF2B5EF4-FFF2-40B4-BE49-F238E27FC236}">
              <a16:creationId xmlns:a16="http://schemas.microsoft.com/office/drawing/2014/main" id="{469F1530-E461-499C-8C26-913182FC0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8" name="Imagen 167" descr="http://www.icbf.gov.co/images/pobtrans.gif">
          <a:extLst>
            <a:ext uri="{FF2B5EF4-FFF2-40B4-BE49-F238E27FC236}">
              <a16:creationId xmlns:a16="http://schemas.microsoft.com/office/drawing/2014/main" id="{4A2EF42F-F9F0-476F-8070-6731BA9F31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9" name="Imagen 168" descr="http://www.icbf.gov.co/images/pobtrans.gif">
          <a:extLst>
            <a:ext uri="{FF2B5EF4-FFF2-40B4-BE49-F238E27FC236}">
              <a16:creationId xmlns:a16="http://schemas.microsoft.com/office/drawing/2014/main" id="{D1FA4885-6E76-45B9-BEC4-4F37352DC5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0" name="Imagen 169" descr="http://www.icbf.gov.co/images/pobtrans.gif">
          <a:extLst>
            <a:ext uri="{FF2B5EF4-FFF2-40B4-BE49-F238E27FC236}">
              <a16:creationId xmlns:a16="http://schemas.microsoft.com/office/drawing/2014/main" id="{4FB0BC67-C856-4387-B49F-3AFE2FA71D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1" name="Imagen 170" descr="http://www.icbf.gov.co/images/pobtrans.gif">
          <a:extLst>
            <a:ext uri="{FF2B5EF4-FFF2-40B4-BE49-F238E27FC236}">
              <a16:creationId xmlns:a16="http://schemas.microsoft.com/office/drawing/2014/main" id="{CFE04643-A4F4-4C15-A256-BE93C1710B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2" name="Imagen 171" descr="http://www.icbf.gov.co/images/pobtrans.gif">
          <a:extLst>
            <a:ext uri="{FF2B5EF4-FFF2-40B4-BE49-F238E27FC236}">
              <a16:creationId xmlns:a16="http://schemas.microsoft.com/office/drawing/2014/main" id="{635F4F67-E6CA-492C-A547-C1CD9F44F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3" name="Imagen 172" descr="http://www.icbf.gov.co/images/pobtrans.gif">
          <a:extLst>
            <a:ext uri="{FF2B5EF4-FFF2-40B4-BE49-F238E27FC236}">
              <a16:creationId xmlns:a16="http://schemas.microsoft.com/office/drawing/2014/main" id="{7F7B44EB-07A1-4569-833C-4F6CAF717E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4" name="Imagen 173" descr="http://www.icbf.gov.co/images/pobtrans.gif">
          <a:extLst>
            <a:ext uri="{FF2B5EF4-FFF2-40B4-BE49-F238E27FC236}">
              <a16:creationId xmlns:a16="http://schemas.microsoft.com/office/drawing/2014/main" id="{32E74142-DFE0-4D2A-8B96-6A487E6041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5" name="Imagen 174" descr="http://www.icbf.gov.co/images/pobtrans.gif">
          <a:extLst>
            <a:ext uri="{FF2B5EF4-FFF2-40B4-BE49-F238E27FC236}">
              <a16:creationId xmlns:a16="http://schemas.microsoft.com/office/drawing/2014/main" id="{396AFAD8-89FD-4C28-B731-41F162F218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6" name="Imagen 175" descr="http://www.icbf.gov.co/images/pobtrans.gif">
          <a:extLst>
            <a:ext uri="{FF2B5EF4-FFF2-40B4-BE49-F238E27FC236}">
              <a16:creationId xmlns:a16="http://schemas.microsoft.com/office/drawing/2014/main" id="{D6142D4B-70DA-46A6-978A-A4EEAD23C3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7" name="Imagen 176" descr="http://www.icbf.gov.co/images/pobtrans.gif">
          <a:extLst>
            <a:ext uri="{FF2B5EF4-FFF2-40B4-BE49-F238E27FC236}">
              <a16:creationId xmlns:a16="http://schemas.microsoft.com/office/drawing/2014/main" id="{7EC2B0BA-D0B0-4D98-95D2-8059B3556A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8" name="Imagen 177" descr="http://www.icbf.gov.co/images/pobtrans.gif">
          <a:extLst>
            <a:ext uri="{FF2B5EF4-FFF2-40B4-BE49-F238E27FC236}">
              <a16:creationId xmlns:a16="http://schemas.microsoft.com/office/drawing/2014/main" id="{6ED6E78B-4985-4D31-B711-EC43D8BDD8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9" name="Imagen 178" descr="http://www.icbf.gov.co/images/pobtrans.gif">
          <a:extLst>
            <a:ext uri="{FF2B5EF4-FFF2-40B4-BE49-F238E27FC236}">
              <a16:creationId xmlns:a16="http://schemas.microsoft.com/office/drawing/2014/main" id="{3E48AA4B-E936-4DEE-9F93-D825F58F1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0" name="Imagen 179" descr="http://www.icbf.gov.co/images/pobtrans.gif">
          <a:extLst>
            <a:ext uri="{FF2B5EF4-FFF2-40B4-BE49-F238E27FC236}">
              <a16:creationId xmlns:a16="http://schemas.microsoft.com/office/drawing/2014/main" id="{309C7162-3A1F-47F6-B646-4F5DF7B7BD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1" name="Imagen 180" descr="http://www.icbf.gov.co/images/pobtrans.gif">
          <a:extLst>
            <a:ext uri="{FF2B5EF4-FFF2-40B4-BE49-F238E27FC236}">
              <a16:creationId xmlns:a16="http://schemas.microsoft.com/office/drawing/2014/main" id="{06EA3F4F-4E89-4352-BDD9-B8A4FE1A0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2" name="Imagen 181" descr="http://www.icbf.gov.co/images/pobtrans.gif">
          <a:extLst>
            <a:ext uri="{FF2B5EF4-FFF2-40B4-BE49-F238E27FC236}">
              <a16:creationId xmlns:a16="http://schemas.microsoft.com/office/drawing/2014/main" id="{9F9BBFDB-11E1-46C9-925E-BF1A11A6BD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3" name="Imagen 182" descr="http://www.icbf.gov.co/images/pobtrans.gif">
          <a:extLst>
            <a:ext uri="{FF2B5EF4-FFF2-40B4-BE49-F238E27FC236}">
              <a16:creationId xmlns:a16="http://schemas.microsoft.com/office/drawing/2014/main" id="{354DBB3B-FC74-4E4E-80E8-659E834458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4" name="Imagen 183" descr="http://www.icbf.gov.co/images/pobtrans.gif">
          <a:extLst>
            <a:ext uri="{FF2B5EF4-FFF2-40B4-BE49-F238E27FC236}">
              <a16:creationId xmlns:a16="http://schemas.microsoft.com/office/drawing/2014/main" id="{B2037759-D24D-4837-AFCC-4510029DDE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5" name="Imagen 184" descr="http://www.icbf.gov.co/images/pobtrans.gif">
          <a:extLst>
            <a:ext uri="{FF2B5EF4-FFF2-40B4-BE49-F238E27FC236}">
              <a16:creationId xmlns:a16="http://schemas.microsoft.com/office/drawing/2014/main" id="{08AEB0C9-4C0F-47BD-9B08-FCCFAFB73C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6" name="Imagen 185" descr="http://www.icbf.gov.co/images/pobtrans.gif">
          <a:extLst>
            <a:ext uri="{FF2B5EF4-FFF2-40B4-BE49-F238E27FC236}">
              <a16:creationId xmlns:a16="http://schemas.microsoft.com/office/drawing/2014/main" id="{972A05DA-A9E4-4099-B828-4505DA94BD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7" name="Imagen 186" descr="http://www.icbf.gov.co/images/pobtrans.gif">
          <a:extLst>
            <a:ext uri="{FF2B5EF4-FFF2-40B4-BE49-F238E27FC236}">
              <a16:creationId xmlns:a16="http://schemas.microsoft.com/office/drawing/2014/main" id="{72242859-782F-492E-BA3B-1AB726530C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8" name="Imagen 187" descr="http://www.icbf.gov.co/images/pobtrans.gif">
          <a:extLst>
            <a:ext uri="{FF2B5EF4-FFF2-40B4-BE49-F238E27FC236}">
              <a16:creationId xmlns:a16="http://schemas.microsoft.com/office/drawing/2014/main" id="{361FB7A7-5436-4AD1-98BC-43C38ACD07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9" name="Imagen 188" descr="http://www.icbf.gov.co/images/pobtrans.gif">
          <a:extLst>
            <a:ext uri="{FF2B5EF4-FFF2-40B4-BE49-F238E27FC236}">
              <a16:creationId xmlns:a16="http://schemas.microsoft.com/office/drawing/2014/main" id="{1BF40178-EC42-4AC6-A1BA-6E7A14CCC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0" name="Imagen 189" descr="http://www.icbf.gov.co/images/pobtrans.gif">
          <a:extLst>
            <a:ext uri="{FF2B5EF4-FFF2-40B4-BE49-F238E27FC236}">
              <a16:creationId xmlns:a16="http://schemas.microsoft.com/office/drawing/2014/main" id="{5796513D-09A1-4896-9C95-042311F44B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1" name="Imagen 190" descr="http://www.icbf.gov.co/images/pobtrans.gif">
          <a:extLst>
            <a:ext uri="{FF2B5EF4-FFF2-40B4-BE49-F238E27FC236}">
              <a16:creationId xmlns:a16="http://schemas.microsoft.com/office/drawing/2014/main" id="{CAE0815E-35E5-477C-91F7-529851B287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2" name="Imagen 191" descr="http://www.icbf.gov.co/images/pobtrans.gif">
          <a:extLst>
            <a:ext uri="{FF2B5EF4-FFF2-40B4-BE49-F238E27FC236}">
              <a16:creationId xmlns:a16="http://schemas.microsoft.com/office/drawing/2014/main" id="{50AB132E-1998-446D-9CB2-D4141F1C3F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3" name="Imagen 192" descr="http://www.icbf.gov.co/images/pobtrans.gif">
          <a:extLst>
            <a:ext uri="{FF2B5EF4-FFF2-40B4-BE49-F238E27FC236}">
              <a16:creationId xmlns:a16="http://schemas.microsoft.com/office/drawing/2014/main" id="{EF81B6C4-6233-4463-85A8-AF8EBFF0BE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4" name="Imagen 193" descr="http://www.icbf.gov.co/images/pobtrans.gif">
          <a:extLst>
            <a:ext uri="{FF2B5EF4-FFF2-40B4-BE49-F238E27FC236}">
              <a16:creationId xmlns:a16="http://schemas.microsoft.com/office/drawing/2014/main" id="{CE5AE4BB-3CBB-4AC4-A42E-53F60BC1B4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5" name="Imagen 194" descr="http://www.icbf.gov.co/images/pobtrans.gif">
          <a:extLst>
            <a:ext uri="{FF2B5EF4-FFF2-40B4-BE49-F238E27FC236}">
              <a16:creationId xmlns:a16="http://schemas.microsoft.com/office/drawing/2014/main" id="{F9BBB150-4F28-4B3A-B7E5-D738E47158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6" name="Imagen 195" descr="http://www.icbf.gov.co/images/pobtrans.gif">
          <a:extLst>
            <a:ext uri="{FF2B5EF4-FFF2-40B4-BE49-F238E27FC236}">
              <a16:creationId xmlns:a16="http://schemas.microsoft.com/office/drawing/2014/main" id="{DADB8B99-9A43-45D4-A644-4C0A09E9A6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7" name="Imagen 196" descr="http://www.icbf.gov.co/images/pobtrans.gif">
          <a:extLst>
            <a:ext uri="{FF2B5EF4-FFF2-40B4-BE49-F238E27FC236}">
              <a16:creationId xmlns:a16="http://schemas.microsoft.com/office/drawing/2014/main" id="{C56CA19B-A548-4A23-9DC2-6A2E0C8D4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8" name="Imagen 197" descr="http://www.icbf.gov.co/images/pobtrans.gif">
          <a:extLst>
            <a:ext uri="{FF2B5EF4-FFF2-40B4-BE49-F238E27FC236}">
              <a16:creationId xmlns:a16="http://schemas.microsoft.com/office/drawing/2014/main" id="{E7C9700B-BE2B-4AA7-A1F7-97EE939794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9" name="Imagen 198" descr="http://www.icbf.gov.co/images/pobtrans.gif">
          <a:extLst>
            <a:ext uri="{FF2B5EF4-FFF2-40B4-BE49-F238E27FC236}">
              <a16:creationId xmlns:a16="http://schemas.microsoft.com/office/drawing/2014/main" id="{B14E5201-292F-4338-BF69-A5D4E71D9D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0" name="Imagen 199" descr="http://www.icbf.gov.co/images/pobtrans.gif">
          <a:extLst>
            <a:ext uri="{FF2B5EF4-FFF2-40B4-BE49-F238E27FC236}">
              <a16:creationId xmlns:a16="http://schemas.microsoft.com/office/drawing/2014/main" id="{43A2C600-DCC7-4065-AEC7-776686D70D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1" name="Imagen 200" descr="http://www.icbf.gov.co/images/pobtrans.gif">
          <a:extLst>
            <a:ext uri="{FF2B5EF4-FFF2-40B4-BE49-F238E27FC236}">
              <a16:creationId xmlns:a16="http://schemas.microsoft.com/office/drawing/2014/main" id="{8239FED1-F2F7-4587-8363-04D42DF6AE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2" name="Imagen 201" descr="http://www.icbf.gov.co/images/pobtrans.gif">
          <a:extLst>
            <a:ext uri="{FF2B5EF4-FFF2-40B4-BE49-F238E27FC236}">
              <a16:creationId xmlns:a16="http://schemas.microsoft.com/office/drawing/2014/main" id="{D015AEBE-7245-4B7F-806D-4B177BFC87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3" name="Imagen 202" descr="http://www.icbf.gov.co/images/pobtrans.gif">
          <a:extLst>
            <a:ext uri="{FF2B5EF4-FFF2-40B4-BE49-F238E27FC236}">
              <a16:creationId xmlns:a16="http://schemas.microsoft.com/office/drawing/2014/main" id="{A02F98CE-9D3C-4E91-89DD-0748775E48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4" name="Imagen 203" descr="http://www.icbf.gov.co/images/pobtrans.gif">
          <a:extLst>
            <a:ext uri="{FF2B5EF4-FFF2-40B4-BE49-F238E27FC236}">
              <a16:creationId xmlns:a16="http://schemas.microsoft.com/office/drawing/2014/main" id="{B52573E4-0493-45DF-93D8-6E74F65443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5" name="Imagen 204" descr="http://www.icbf.gov.co/images/pobtrans.gif">
          <a:extLst>
            <a:ext uri="{FF2B5EF4-FFF2-40B4-BE49-F238E27FC236}">
              <a16:creationId xmlns:a16="http://schemas.microsoft.com/office/drawing/2014/main" id="{33AB44D1-2839-4B6C-8A31-09A91FFD97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6" name="Imagen 205" descr="http://www.icbf.gov.co/images/pobtrans.gif">
          <a:extLst>
            <a:ext uri="{FF2B5EF4-FFF2-40B4-BE49-F238E27FC236}">
              <a16:creationId xmlns:a16="http://schemas.microsoft.com/office/drawing/2014/main" id="{596D425E-5A8A-4138-8A2F-779D13E0CD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7" name="Imagen 206" descr="http://www.icbf.gov.co/images/pobtrans.gif">
          <a:extLst>
            <a:ext uri="{FF2B5EF4-FFF2-40B4-BE49-F238E27FC236}">
              <a16:creationId xmlns:a16="http://schemas.microsoft.com/office/drawing/2014/main" id="{BD821728-E220-45AC-803A-E9B78CDBA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8" name="Imagen 207" descr="http://www.icbf.gov.co/images/pobtrans.gif">
          <a:extLst>
            <a:ext uri="{FF2B5EF4-FFF2-40B4-BE49-F238E27FC236}">
              <a16:creationId xmlns:a16="http://schemas.microsoft.com/office/drawing/2014/main" id="{B153B5CF-6294-429A-AB6D-A011A2F7AE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9" name="Imagen 208" descr="http://www.icbf.gov.co/images/pobtrans.gif">
          <a:extLst>
            <a:ext uri="{FF2B5EF4-FFF2-40B4-BE49-F238E27FC236}">
              <a16:creationId xmlns:a16="http://schemas.microsoft.com/office/drawing/2014/main" id="{6384E385-B296-4AEF-BF3A-1B13F82D7A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0" name="Imagen 209" descr="http://www.icbf.gov.co/images/pobtrans.gif">
          <a:extLst>
            <a:ext uri="{FF2B5EF4-FFF2-40B4-BE49-F238E27FC236}">
              <a16:creationId xmlns:a16="http://schemas.microsoft.com/office/drawing/2014/main" id="{39189305-AB65-4186-979D-6CFCDC6861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1" name="Imagen 210" descr="http://www.icbf.gov.co/images/pobtrans.gif">
          <a:extLst>
            <a:ext uri="{FF2B5EF4-FFF2-40B4-BE49-F238E27FC236}">
              <a16:creationId xmlns:a16="http://schemas.microsoft.com/office/drawing/2014/main" id="{88B0A881-959B-495A-A6F7-8ECEBC1844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2" name="Imagen 211" descr="http://www.icbf.gov.co/images/pobtrans.gif">
          <a:extLst>
            <a:ext uri="{FF2B5EF4-FFF2-40B4-BE49-F238E27FC236}">
              <a16:creationId xmlns:a16="http://schemas.microsoft.com/office/drawing/2014/main" id="{3D600671-CAB9-46A7-AA17-5CB67F9849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3" name="Imagen 212" descr="http://www.icbf.gov.co/images/pobtrans.gif">
          <a:extLst>
            <a:ext uri="{FF2B5EF4-FFF2-40B4-BE49-F238E27FC236}">
              <a16:creationId xmlns:a16="http://schemas.microsoft.com/office/drawing/2014/main" id="{1A5F831F-1E3F-4A09-8DC2-8586B9668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4" name="Imagen 213" descr="http://www.icbf.gov.co/images/pobtrans.gif">
          <a:extLst>
            <a:ext uri="{FF2B5EF4-FFF2-40B4-BE49-F238E27FC236}">
              <a16:creationId xmlns:a16="http://schemas.microsoft.com/office/drawing/2014/main" id="{9A42D228-5470-4874-A498-9BA8004D8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5" name="Imagen 214" descr="http://www.icbf.gov.co/images/pobtrans.gif">
          <a:extLst>
            <a:ext uri="{FF2B5EF4-FFF2-40B4-BE49-F238E27FC236}">
              <a16:creationId xmlns:a16="http://schemas.microsoft.com/office/drawing/2014/main" id="{70A1C227-7788-45DE-8C1D-4AFF3C89EA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6" name="Imagen 215" descr="http://www.icbf.gov.co/images/pobtrans.gif">
          <a:extLst>
            <a:ext uri="{FF2B5EF4-FFF2-40B4-BE49-F238E27FC236}">
              <a16:creationId xmlns:a16="http://schemas.microsoft.com/office/drawing/2014/main" id="{F65F3296-C5E2-478B-8573-A426995454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7" name="Imagen 216" descr="http://www.icbf.gov.co/images/pobtrans.gif">
          <a:extLst>
            <a:ext uri="{FF2B5EF4-FFF2-40B4-BE49-F238E27FC236}">
              <a16:creationId xmlns:a16="http://schemas.microsoft.com/office/drawing/2014/main" id="{D2322D18-5A27-42C5-A771-2E06309A0D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8" name="Imagen 217" descr="http://www.icbf.gov.co/images/pobtrans.gif">
          <a:extLst>
            <a:ext uri="{FF2B5EF4-FFF2-40B4-BE49-F238E27FC236}">
              <a16:creationId xmlns:a16="http://schemas.microsoft.com/office/drawing/2014/main" id="{3B8894B4-CA3A-4141-B6D3-2D4DAC310D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9" name="Imagen 218" descr="http://www.icbf.gov.co/images/pobtrans.gif">
          <a:extLst>
            <a:ext uri="{FF2B5EF4-FFF2-40B4-BE49-F238E27FC236}">
              <a16:creationId xmlns:a16="http://schemas.microsoft.com/office/drawing/2014/main" id="{191AADA4-6E0F-4075-9CA4-5E626F35E2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0" name="Imagen 219" descr="http://www.icbf.gov.co/images/pobtrans.gif">
          <a:extLst>
            <a:ext uri="{FF2B5EF4-FFF2-40B4-BE49-F238E27FC236}">
              <a16:creationId xmlns:a16="http://schemas.microsoft.com/office/drawing/2014/main" id="{7DC6D6C9-1E93-430D-9C6A-F0B3DBA762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1" name="Imagen 220" descr="http://www.icbf.gov.co/images/pobtrans.gif">
          <a:extLst>
            <a:ext uri="{FF2B5EF4-FFF2-40B4-BE49-F238E27FC236}">
              <a16:creationId xmlns:a16="http://schemas.microsoft.com/office/drawing/2014/main" id="{F4F7D777-7C52-4326-A0D7-C7AD988C88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2" name="Imagen 221" descr="http://www.icbf.gov.co/images/pobtrans.gif">
          <a:extLst>
            <a:ext uri="{FF2B5EF4-FFF2-40B4-BE49-F238E27FC236}">
              <a16:creationId xmlns:a16="http://schemas.microsoft.com/office/drawing/2014/main" id="{FF3FF7A9-34FD-44C9-9E9B-97F66F6852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3" name="Imagen 222" descr="http://www.icbf.gov.co/images/pobtrans.gif">
          <a:extLst>
            <a:ext uri="{FF2B5EF4-FFF2-40B4-BE49-F238E27FC236}">
              <a16:creationId xmlns:a16="http://schemas.microsoft.com/office/drawing/2014/main" id="{EF5A73B8-616F-47A3-A8A0-9B75A421B4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4" name="Imagen 223" descr="http://www.icbf.gov.co/images/pobtrans.gif">
          <a:extLst>
            <a:ext uri="{FF2B5EF4-FFF2-40B4-BE49-F238E27FC236}">
              <a16:creationId xmlns:a16="http://schemas.microsoft.com/office/drawing/2014/main" id="{3E1F540A-C742-4CE1-BCF0-63E04CB98D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5" name="Imagen 224" descr="http://www.icbf.gov.co/images/pobtrans.gif">
          <a:extLst>
            <a:ext uri="{FF2B5EF4-FFF2-40B4-BE49-F238E27FC236}">
              <a16:creationId xmlns:a16="http://schemas.microsoft.com/office/drawing/2014/main" id="{A92090C1-9858-4845-84D3-5949D4CABA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6" name="Imagen 225" descr="http://www.icbf.gov.co/images/pobtrans.gif">
          <a:extLst>
            <a:ext uri="{FF2B5EF4-FFF2-40B4-BE49-F238E27FC236}">
              <a16:creationId xmlns:a16="http://schemas.microsoft.com/office/drawing/2014/main" id="{EC10A120-174E-454E-8EDE-873C699A55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7" name="Imagen 226" descr="http://www.icbf.gov.co/images/pobtrans.gif">
          <a:extLst>
            <a:ext uri="{FF2B5EF4-FFF2-40B4-BE49-F238E27FC236}">
              <a16:creationId xmlns:a16="http://schemas.microsoft.com/office/drawing/2014/main" id="{5F3362DC-EF09-472A-AC62-FCF07199AE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8" name="Imagen 227" descr="http://www.icbf.gov.co/images/pobtrans.gif">
          <a:extLst>
            <a:ext uri="{FF2B5EF4-FFF2-40B4-BE49-F238E27FC236}">
              <a16:creationId xmlns:a16="http://schemas.microsoft.com/office/drawing/2014/main" id="{42D0AF65-9417-4A91-A290-D618650A18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9" name="Imagen 228" descr="http://www.icbf.gov.co/images/pobtrans.gif">
          <a:extLst>
            <a:ext uri="{FF2B5EF4-FFF2-40B4-BE49-F238E27FC236}">
              <a16:creationId xmlns:a16="http://schemas.microsoft.com/office/drawing/2014/main" id="{5FA25B86-1FB9-4445-BC99-6BFB15A9BD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0" name="Imagen 229" descr="http://www.icbf.gov.co/images/pobtrans.gif">
          <a:extLst>
            <a:ext uri="{FF2B5EF4-FFF2-40B4-BE49-F238E27FC236}">
              <a16:creationId xmlns:a16="http://schemas.microsoft.com/office/drawing/2014/main" id="{D371A43A-5198-4F64-957C-DE73F4B1CB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1" name="Imagen 230" descr="http://www.icbf.gov.co/images/pobtrans.gif">
          <a:extLst>
            <a:ext uri="{FF2B5EF4-FFF2-40B4-BE49-F238E27FC236}">
              <a16:creationId xmlns:a16="http://schemas.microsoft.com/office/drawing/2014/main" id="{BBDE06DA-A59E-4E70-A0F7-1C01E996BA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2" name="Imagen 231" descr="http://www.icbf.gov.co/images/pobtrans.gif">
          <a:extLst>
            <a:ext uri="{FF2B5EF4-FFF2-40B4-BE49-F238E27FC236}">
              <a16:creationId xmlns:a16="http://schemas.microsoft.com/office/drawing/2014/main" id="{F1F745C0-DB22-4349-B386-B6DA08B56D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3" name="Imagen 232" descr="http://www.icbf.gov.co/images/pobtrans.gif">
          <a:extLst>
            <a:ext uri="{FF2B5EF4-FFF2-40B4-BE49-F238E27FC236}">
              <a16:creationId xmlns:a16="http://schemas.microsoft.com/office/drawing/2014/main" id="{6E2B8FBA-0470-4076-A5C8-987EA63C81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4" name="Imagen 233" descr="http://www.icbf.gov.co/images/pobtrans.gif">
          <a:extLst>
            <a:ext uri="{FF2B5EF4-FFF2-40B4-BE49-F238E27FC236}">
              <a16:creationId xmlns:a16="http://schemas.microsoft.com/office/drawing/2014/main" id="{A335C8D1-1B5E-496D-B800-FAEC00918F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5" name="Imagen 234" descr="http://www.icbf.gov.co/images/pobtrans.gif">
          <a:extLst>
            <a:ext uri="{FF2B5EF4-FFF2-40B4-BE49-F238E27FC236}">
              <a16:creationId xmlns:a16="http://schemas.microsoft.com/office/drawing/2014/main" id="{C53A6526-CC6B-460B-A2D4-EE9A8C8B90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6" name="Imagen 235" descr="http://www.icbf.gov.co/images/pobtrans.gif">
          <a:extLst>
            <a:ext uri="{FF2B5EF4-FFF2-40B4-BE49-F238E27FC236}">
              <a16:creationId xmlns:a16="http://schemas.microsoft.com/office/drawing/2014/main" id="{9AC5B362-D945-4F48-BF2B-4C484B2731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7" name="Imagen 236" descr="http://www.icbf.gov.co/images/pobtrans.gif">
          <a:extLst>
            <a:ext uri="{FF2B5EF4-FFF2-40B4-BE49-F238E27FC236}">
              <a16:creationId xmlns:a16="http://schemas.microsoft.com/office/drawing/2014/main" id="{9C899338-BE79-4466-A89C-35B5643F95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8" name="Imagen 237" descr="http://www.icbf.gov.co/images/pobtrans.gif">
          <a:extLst>
            <a:ext uri="{FF2B5EF4-FFF2-40B4-BE49-F238E27FC236}">
              <a16:creationId xmlns:a16="http://schemas.microsoft.com/office/drawing/2014/main" id="{9825CB69-836A-4749-B823-3CE934142E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9" name="Imagen 238" descr="http://www.icbf.gov.co/images/pobtrans.gif">
          <a:extLst>
            <a:ext uri="{FF2B5EF4-FFF2-40B4-BE49-F238E27FC236}">
              <a16:creationId xmlns:a16="http://schemas.microsoft.com/office/drawing/2014/main" id="{3A74413F-E7A0-45F4-B5CD-5D2D42246E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0" name="Imagen 239" descr="http://www.icbf.gov.co/images/pobtrans.gif">
          <a:extLst>
            <a:ext uri="{FF2B5EF4-FFF2-40B4-BE49-F238E27FC236}">
              <a16:creationId xmlns:a16="http://schemas.microsoft.com/office/drawing/2014/main" id="{8C732C19-20D1-40C5-BE30-1CD07418AC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1" name="Imagen 240" descr="http://www.icbf.gov.co/images/pobtrans.gif">
          <a:extLst>
            <a:ext uri="{FF2B5EF4-FFF2-40B4-BE49-F238E27FC236}">
              <a16:creationId xmlns:a16="http://schemas.microsoft.com/office/drawing/2014/main" id="{41C6E565-B0BF-4B04-B322-263456E2E0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2" name="Imagen 241" descr="http://www.icbf.gov.co/images/pobtrans.gif">
          <a:extLst>
            <a:ext uri="{FF2B5EF4-FFF2-40B4-BE49-F238E27FC236}">
              <a16:creationId xmlns:a16="http://schemas.microsoft.com/office/drawing/2014/main" id="{25B991B2-D53C-463A-860E-70A2BC91B5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3" name="Imagen 242" descr="http://www.icbf.gov.co/images/pobtrans.gif">
          <a:extLst>
            <a:ext uri="{FF2B5EF4-FFF2-40B4-BE49-F238E27FC236}">
              <a16:creationId xmlns:a16="http://schemas.microsoft.com/office/drawing/2014/main" id="{93B3DD0C-20CD-445F-BD73-65A6ED4A44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4" name="Imagen 243" descr="http://www.icbf.gov.co/images/pobtrans.gif">
          <a:extLst>
            <a:ext uri="{FF2B5EF4-FFF2-40B4-BE49-F238E27FC236}">
              <a16:creationId xmlns:a16="http://schemas.microsoft.com/office/drawing/2014/main" id="{DFE8FEA9-D7AB-4A80-B259-F464C2A0A8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5" name="Imagen 244" descr="http://www.icbf.gov.co/images/pobtrans.gif">
          <a:extLst>
            <a:ext uri="{FF2B5EF4-FFF2-40B4-BE49-F238E27FC236}">
              <a16:creationId xmlns:a16="http://schemas.microsoft.com/office/drawing/2014/main" id="{90A26720-558B-467F-AC3B-91FE0105A8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6" name="Imagen 245" descr="http://www.icbf.gov.co/images/pobtrans.gif">
          <a:extLst>
            <a:ext uri="{FF2B5EF4-FFF2-40B4-BE49-F238E27FC236}">
              <a16:creationId xmlns:a16="http://schemas.microsoft.com/office/drawing/2014/main" id="{F892981E-B2BC-4EDC-A4E8-59D77BB230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7" name="Imagen 246" descr="http://www.icbf.gov.co/images/pobtrans.gif">
          <a:extLst>
            <a:ext uri="{FF2B5EF4-FFF2-40B4-BE49-F238E27FC236}">
              <a16:creationId xmlns:a16="http://schemas.microsoft.com/office/drawing/2014/main" id="{2BAB498E-FC4E-4E70-857B-900FB9F059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8" name="Imagen 247" descr="http://www.icbf.gov.co/images/pobtrans.gif">
          <a:extLst>
            <a:ext uri="{FF2B5EF4-FFF2-40B4-BE49-F238E27FC236}">
              <a16:creationId xmlns:a16="http://schemas.microsoft.com/office/drawing/2014/main" id="{5EF269F9-D7C1-4463-88E8-5F3DF5BD1D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9" name="Imagen 248" descr="http://www.icbf.gov.co/images/pobtrans.gif">
          <a:extLst>
            <a:ext uri="{FF2B5EF4-FFF2-40B4-BE49-F238E27FC236}">
              <a16:creationId xmlns:a16="http://schemas.microsoft.com/office/drawing/2014/main" id="{E34F8C69-591B-4CE2-9F14-F62EEAB7C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0" name="Imagen 249" descr="http://www.icbf.gov.co/images/pobtrans.gif">
          <a:extLst>
            <a:ext uri="{FF2B5EF4-FFF2-40B4-BE49-F238E27FC236}">
              <a16:creationId xmlns:a16="http://schemas.microsoft.com/office/drawing/2014/main" id="{5A40FAEA-F180-471A-BAB4-705DEB4707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1" name="Imagen 250" descr="http://www.icbf.gov.co/images/pobtrans.gif">
          <a:extLst>
            <a:ext uri="{FF2B5EF4-FFF2-40B4-BE49-F238E27FC236}">
              <a16:creationId xmlns:a16="http://schemas.microsoft.com/office/drawing/2014/main" id="{6787117D-2BB2-49ED-9E9A-EF448CAA2C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2" name="Imagen 251" descr="http://www.icbf.gov.co/images/pobtrans.gif">
          <a:extLst>
            <a:ext uri="{FF2B5EF4-FFF2-40B4-BE49-F238E27FC236}">
              <a16:creationId xmlns:a16="http://schemas.microsoft.com/office/drawing/2014/main" id="{61CC9CDB-B114-4608-A4C2-5AEB91201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3" name="Imagen 252" descr="http://www.icbf.gov.co/images/pobtrans.gif">
          <a:extLst>
            <a:ext uri="{FF2B5EF4-FFF2-40B4-BE49-F238E27FC236}">
              <a16:creationId xmlns:a16="http://schemas.microsoft.com/office/drawing/2014/main" id="{C40B373C-3380-4AA3-91DC-D78D65746C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4" name="Imagen 253" descr="http://www.icbf.gov.co/images/pobtrans.gif">
          <a:extLst>
            <a:ext uri="{FF2B5EF4-FFF2-40B4-BE49-F238E27FC236}">
              <a16:creationId xmlns:a16="http://schemas.microsoft.com/office/drawing/2014/main" id="{EFB1E7E2-B552-450E-A9F8-3F25E93704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5" name="Imagen 254" descr="http://www.icbf.gov.co/images/pobtrans.gif">
          <a:extLst>
            <a:ext uri="{FF2B5EF4-FFF2-40B4-BE49-F238E27FC236}">
              <a16:creationId xmlns:a16="http://schemas.microsoft.com/office/drawing/2014/main" id="{B6F5B79D-0EB6-43AE-B530-76A8DE4C3C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6" name="Imagen 255" descr="http://www.icbf.gov.co/images/pobtrans.gif">
          <a:extLst>
            <a:ext uri="{FF2B5EF4-FFF2-40B4-BE49-F238E27FC236}">
              <a16:creationId xmlns:a16="http://schemas.microsoft.com/office/drawing/2014/main" id="{F0AE25A3-8DEB-42C9-83D4-3BAC0F4F88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7" name="Imagen 256" descr="http://www.icbf.gov.co/images/pobtrans.gif">
          <a:extLst>
            <a:ext uri="{FF2B5EF4-FFF2-40B4-BE49-F238E27FC236}">
              <a16:creationId xmlns:a16="http://schemas.microsoft.com/office/drawing/2014/main" id="{970BBB33-2C47-47AE-8FB4-A08160A408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8" name="Imagen 257" descr="http://www.icbf.gov.co/images/pobtrans.gif">
          <a:extLst>
            <a:ext uri="{FF2B5EF4-FFF2-40B4-BE49-F238E27FC236}">
              <a16:creationId xmlns:a16="http://schemas.microsoft.com/office/drawing/2014/main" id="{E21E6E9A-25BB-42DD-9911-B3E0FEDC5A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9" name="Imagen 258" descr="http://www.icbf.gov.co/images/pobtrans.gif">
          <a:extLst>
            <a:ext uri="{FF2B5EF4-FFF2-40B4-BE49-F238E27FC236}">
              <a16:creationId xmlns:a16="http://schemas.microsoft.com/office/drawing/2014/main" id="{81781F94-3656-4A60-8EE3-43D2ACF49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0" name="Imagen 259" descr="http://www.icbf.gov.co/images/pobtrans.gif">
          <a:extLst>
            <a:ext uri="{FF2B5EF4-FFF2-40B4-BE49-F238E27FC236}">
              <a16:creationId xmlns:a16="http://schemas.microsoft.com/office/drawing/2014/main" id="{AF36FE6E-AA87-4219-9320-2EB3B79438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1" name="Imagen 260" descr="http://www.icbf.gov.co/images/pobtrans.gif">
          <a:extLst>
            <a:ext uri="{FF2B5EF4-FFF2-40B4-BE49-F238E27FC236}">
              <a16:creationId xmlns:a16="http://schemas.microsoft.com/office/drawing/2014/main" id="{F91F3AEA-9AC7-48E8-BC5A-E0B1CCB9AB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2" name="Imagen 261" descr="http://www.icbf.gov.co/images/pobtrans.gif">
          <a:extLst>
            <a:ext uri="{FF2B5EF4-FFF2-40B4-BE49-F238E27FC236}">
              <a16:creationId xmlns:a16="http://schemas.microsoft.com/office/drawing/2014/main" id="{42BDDBAA-96FC-43E9-B021-123FE61FA3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3" name="Imagen 262" descr="http://www.icbf.gov.co/images/pobtrans.gif">
          <a:extLst>
            <a:ext uri="{FF2B5EF4-FFF2-40B4-BE49-F238E27FC236}">
              <a16:creationId xmlns:a16="http://schemas.microsoft.com/office/drawing/2014/main" id="{B5A43460-BE78-4378-BB17-5708AFDC78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4" name="Imagen 263" descr="http://www.icbf.gov.co/images/pobtrans.gif">
          <a:extLst>
            <a:ext uri="{FF2B5EF4-FFF2-40B4-BE49-F238E27FC236}">
              <a16:creationId xmlns:a16="http://schemas.microsoft.com/office/drawing/2014/main" id="{E80E58E3-EBB1-4D25-8DE8-70C2AE31B4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5" name="Imagen 264" descr="http://www.icbf.gov.co/images/pobtrans.gif">
          <a:extLst>
            <a:ext uri="{FF2B5EF4-FFF2-40B4-BE49-F238E27FC236}">
              <a16:creationId xmlns:a16="http://schemas.microsoft.com/office/drawing/2014/main" id="{3C61AAF9-DE93-40B3-915B-E4EF911DE9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6" name="Imagen 265" descr="http://www.icbf.gov.co/images/pobtrans.gif">
          <a:extLst>
            <a:ext uri="{FF2B5EF4-FFF2-40B4-BE49-F238E27FC236}">
              <a16:creationId xmlns:a16="http://schemas.microsoft.com/office/drawing/2014/main" id="{B1496B66-FC75-45C7-A9BC-4FB71F4C8C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7" name="Imagen 266" descr="http://www.icbf.gov.co/images/pobtrans.gif">
          <a:extLst>
            <a:ext uri="{FF2B5EF4-FFF2-40B4-BE49-F238E27FC236}">
              <a16:creationId xmlns:a16="http://schemas.microsoft.com/office/drawing/2014/main" id="{80CFBBC7-B2D1-4AA8-81AA-4AB9BCF8C0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8" name="Imagen 267" descr="http://www.icbf.gov.co/images/pobtrans.gif">
          <a:extLst>
            <a:ext uri="{FF2B5EF4-FFF2-40B4-BE49-F238E27FC236}">
              <a16:creationId xmlns:a16="http://schemas.microsoft.com/office/drawing/2014/main" id="{8BBAE3B1-089D-4D7D-BC0B-9F4D0E7C92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9" name="Imagen 268" descr="http://www.icbf.gov.co/images/pobtrans.gif">
          <a:extLst>
            <a:ext uri="{FF2B5EF4-FFF2-40B4-BE49-F238E27FC236}">
              <a16:creationId xmlns:a16="http://schemas.microsoft.com/office/drawing/2014/main" id="{E0184C78-52ED-4D4D-8E5C-89BBB71EAE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0" name="Imagen 269" descr="http://www.icbf.gov.co/images/pobtrans.gif">
          <a:extLst>
            <a:ext uri="{FF2B5EF4-FFF2-40B4-BE49-F238E27FC236}">
              <a16:creationId xmlns:a16="http://schemas.microsoft.com/office/drawing/2014/main" id="{4C19E656-BE31-4C27-A466-27549EF28B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1" name="Imagen 270" descr="http://www.icbf.gov.co/images/pobtrans.gif">
          <a:extLst>
            <a:ext uri="{FF2B5EF4-FFF2-40B4-BE49-F238E27FC236}">
              <a16:creationId xmlns:a16="http://schemas.microsoft.com/office/drawing/2014/main" id="{C193C0F0-CE87-4666-AF72-02644974F6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2" name="Imagen 271" descr="http://www.icbf.gov.co/images/pobtrans.gif">
          <a:extLst>
            <a:ext uri="{FF2B5EF4-FFF2-40B4-BE49-F238E27FC236}">
              <a16:creationId xmlns:a16="http://schemas.microsoft.com/office/drawing/2014/main" id="{4CF3889A-9CF5-4D3D-B58F-B2AF0849E6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3" name="Imagen 272" descr="http://www.icbf.gov.co/images/pobtrans.gif">
          <a:extLst>
            <a:ext uri="{FF2B5EF4-FFF2-40B4-BE49-F238E27FC236}">
              <a16:creationId xmlns:a16="http://schemas.microsoft.com/office/drawing/2014/main" id="{FA4831ED-CD7D-4040-8700-71C85605AD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4" name="Imagen 273" descr="http://www.icbf.gov.co/images/pobtrans.gif">
          <a:extLst>
            <a:ext uri="{FF2B5EF4-FFF2-40B4-BE49-F238E27FC236}">
              <a16:creationId xmlns:a16="http://schemas.microsoft.com/office/drawing/2014/main" id="{95EC70F4-A26C-4141-9FF0-2696DF56AB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5" name="Imagen 274" descr="http://www.icbf.gov.co/images/pobtrans.gif">
          <a:extLst>
            <a:ext uri="{FF2B5EF4-FFF2-40B4-BE49-F238E27FC236}">
              <a16:creationId xmlns:a16="http://schemas.microsoft.com/office/drawing/2014/main" id="{5474E90A-005A-4697-9A51-2FDC507B85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6" name="Imagen 275" descr="http://www.icbf.gov.co/images/pobtrans.gif">
          <a:extLst>
            <a:ext uri="{FF2B5EF4-FFF2-40B4-BE49-F238E27FC236}">
              <a16:creationId xmlns:a16="http://schemas.microsoft.com/office/drawing/2014/main" id="{C2A14848-77F3-4F4C-8B79-1110213B92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7" name="Imagen 276" descr="http://www.icbf.gov.co/images/pobtrans.gif">
          <a:extLst>
            <a:ext uri="{FF2B5EF4-FFF2-40B4-BE49-F238E27FC236}">
              <a16:creationId xmlns:a16="http://schemas.microsoft.com/office/drawing/2014/main" id="{C4C31331-7155-40FB-9E1E-67234A37BB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8" name="Imagen 277" descr="http://www.icbf.gov.co/images/pobtrans.gif">
          <a:extLst>
            <a:ext uri="{FF2B5EF4-FFF2-40B4-BE49-F238E27FC236}">
              <a16:creationId xmlns:a16="http://schemas.microsoft.com/office/drawing/2014/main" id="{C45E366E-8D2C-413D-A412-B3B44FA492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9" name="Imagen 278" descr="http://www.icbf.gov.co/images/pobtrans.gif">
          <a:extLst>
            <a:ext uri="{FF2B5EF4-FFF2-40B4-BE49-F238E27FC236}">
              <a16:creationId xmlns:a16="http://schemas.microsoft.com/office/drawing/2014/main" id="{687B41AD-C51A-4EA0-93C4-9AE347716F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0" name="Imagen 279" descr="http://www.icbf.gov.co/images/pobtrans.gif">
          <a:extLst>
            <a:ext uri="{FF2B5EF4-FFF2-40B4-BE49-F238E27FC236}">
              <a16:creationId xmlns:a16="http://schemas.microsoft.com/office/drawing/2014/main" id="{7E65DC7B-665B-478F-BE58-999BF703C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1" name="Imagen 280" descr="http://www.icbf.gov.co/images/pobtrans.gif">
          <a:extLst>
            <a:ext uri="{FF2B5EF4-FFF2-40B4-BE49-F238E27FC236}">
              <a16:creationId xmlns:a16="http://schemas.microsoft.com/office/drawing/2014/main" id="{9751DB0A-1B23-4E14-BB05-14C72F3528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2" name="Imagen 281" descr="http://www.icbf.gov.co/images/pobtrans.gif">
          <a:extLst>
            <a:ext uri="{FF2B5EF4-FFF2-40B4-BE49-F238E27FC236}">
              <a16:creationId xmlns:a16="http://schemas.microsoft.com/office/drawing/2014/main" id="{94892769-0FFC-41A3-9FB1-8FA40484D9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3" name="Imagen 282" descr="http://www.icbf.gov.co/images/pobtrans.gif">
          <a:extLst>
            <a:ext uri="{FF2B5EF4-FFF2-40B4-BE49-F238E27FC236}">
              <a16:creationId xmlns:a16="http://schemas.microsoft.com/office/drawing/2014/main" id="{4D4774B1-DA13-4ADD-9A0B-F1B24904F1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4" name="Imagen 283" descr="http://www.icbf.gov.co/images/pobtrans.gif">
          <a:extLst>
            <a:ext uri="{FF2B5EF4-FFF2-40B4-BE49-F238E27FC236}">
              <a16:creationId xmlns:a16="http://schemas.microsoft.com/office/drawing/2014/main" id="{1F4AB0F5-0DE6-4F7E-8E5C-65C01BF31F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5" name="Imagen 284" descr="http://www.icbf.gov.co/images/pobtrans.gif">
          <a:extLst>
            <a:ext uri="{FF2B5EF4-FFF2-40B4-BE49-F238E27FC236}">
              <a16:creationId xmlns:a16="http://schemas.microsoft.com/office/drawing/2014/main" id="{45CB9B19-47A4-4D79-BD99-B3BAF0EF64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6" name="Imagen 285" descr="http://www.icbf.gov.co/images/pobtrans.gif">
          <a:extLst>
            <a:ext uri="{FF2B5EF4-FFF2-40B4-BE49-F238E27FC236}">
              <a16:creationId xmlns:a16="http://schemas.microsoft.com/office/drawing/2014/main" id="{0EA0946E-C71D-4E2E-8057-ECEC46F25A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7" name="Imagen 286" descr="http://www.icbf.gov.co/images/pobtrans.gif">
          <a:extLst>
            <a:ext uri="{FF2B5EF4-FFF2-40B4-BE49-F238E27FC236}">
              <a16:creationId xmlns:a16="http://schemas.microsoft.com/office/drawing/2014/main" id="{67B965C3-2101-4C10-A160-CF96611367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8" name="Imagen 287" descr="http://www.icbf.gov.co/images/pobtrans.gif">
          <a:extLst>
            <a:ext uri="{FF2B5EF4-FFF2-40B4-BE49-F238E27FC236}">
              <a16:creationId xmlns:a16="http://schemas.microsoft.com/office/drawing/2014/main" id="{91E6B617-745E-4AB0-A000-8C3A84E8E0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9" name="Imagen 288" descr="http://www.icbf.gov.co/images/pobtrans.gif">
          <a:extLst>
            <a:ext uri="{FF2B5EF4-FFF2-40B4-BE49-F238E27FC236}">
              <a16:creationId xmlns:a16="http://schemas.microsoft.com/office/drawing/2014/main" id="{816C6E15-E99B-4922-8FBD-6A6780AC0E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0" name="Imagen 289" descr="http://www.icbf.gov.co/images/pobtrans.gif">
          <a:extLst>
            <a:ext uri="{FF2B5EF4-FFF2-40B4-BE49-F238E27FC236}">
              <a16:creationId xmlns:a16="http://schemas.microsoft.com/office/drawing/2014/main" id="{6FAA1EB9-FB72-4F9A-ABFC-850DBBD163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1" name="Imagen 290" descr="http://www.icbf.gov.co/images/pobtrans.gif">
          <a:extLst>
            <a:ext uri="{FF2B5EF4-FFF2-40B4-BE49-F238E27FC236}">
              <a16:creationId xmlns:a16="http://schemas.microsoft.com/office/drawing/2014/main" id="{37D780A8-F70C-406F-8A57-7B60330792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2" name="Imagen 291" descr="http://www.icbf.gov.co/images/pobtrans.gif">
          <a:extLst>
            <a:ext uri="{FF2B5EF4-FFF2-40B4-BE49-F238E27FC236}">
              <a16:creationId xmlns:a16="http://schemas.microsoft.com/office/drawing/2014/main" id="{D185B1D2-9333-417F-B03D-163BA2E34C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3" name="Imagen 292" descr="http://www.icbf.gov.co/images/pobtrans.gif">
          <a:extLst>
            <a:ext uri="{FF2B5EF4-FFF2-40B4-BE49-F238E27FC236}">
              <a16:creationId xmlns:a16="http://schemas.microsoft.com/office/drawing/2014/main" id="{B84E5354-5112-458B-9B7B-7ECC12F4FC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4" name="Imagen 293" descr="http://www.icbf.gov.co/images/pobtrans.gif">
          <a:extLst>
            <a:ext uri="{FF2B5EF4-FFF2-40B4-BE49-F238E27FC236}">
              <a16:creationId xmlns:a16="http://schemas.microsoft.com/office/drawing/2014/main" id="{8D084FFE-790A-45FC-A3A5-2F5A7427A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5" name="Imagen 294" descr="http://www.icbf.gov.co/images/pobtrans.gif">
          <a:extLst>
            <a:ext uri="{FF2B5EF4-FFF2-40B4-BE49-F238E27FC236}">
              <a16:creationId xmlns:a16="http://schemas.microsoft.com/office/drawing/2014/main" id="{58857385-553C-4876-982B-86D834AD70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6" name="Imagen 295" descr="http://www.icbf.gov.co/images/pobtrans.gif">
          <a:extLst>
            <a:ext uri="{FF2B5EF4-FFF2-40B4-BE49-F238E27FC236}">
              <a16:creationId xmlns:a16="http://schemas.microsoft.com/office/drawing/2014/main" id="{E029B0C1-A558-468B-9569-9CE282BB4D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7" name="Imagen 296" descr="http://www.icbf.gov.co/images/pobtrans.gif">
          <a:extLst>
            <a:ext uri="{FF2B5EF4-FFF2-40B4-BE49-F238E27FC236}">
              <a16:creationId xmlns:a16="http://schemas.microsoft.com/office/drawing/2014/main" id="{E9F02E3F-31E5-4861-A40E-1A7296B10F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8" name="Imagen 297" descr="http://www.icbf.gov.co/images/pobtrans.gif">
          <a:extLst>
            <a:ext uri="{FF2B5EF4-FFF2-40B4-BE49-F238E27FC236}">
              <a16:creationId xmlns:a16="http://schemas.microsoft.com/office/drawing/2014/main" id="{FF861A5C-9708-4008-B821-3883385E29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9" name="Imagen 298" descr="http://www.icbf.gov.co/images/pobtrans.gif">
          <a:extLst>
            <a:ext uri="{FF2B5EF4-FFF2-40B4-BE49-F238E27FC236}">
              <a16:creationId xmlns:a16="http://schemas.microsoft.com/office/drawing/2014/main" id="{807BCDA9-5D88-47EA-B59B-A1CEA4CBFC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0" name="Imagen 299" descr="http://www.icbf.gov.co/images/pobtrans.gif">
          <a:extLst>
            <a:ext uri="{FF2B5EF4-FFF2-40B4-BE49-F238E27FC236}">
              <a16:creationId xmlns:a16="http://schemas.microsoft.com/office/drawing/2014/main" id="{ED5C840F-2D41-482F-82BE-4B20CC9097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1" name="Imagen 300" descr="http://www.icbf.gov.co/images/pobtrans.gif">
          <a:extLst>
            <a:ext uri="{FF2B5EF4-FFF2-40B4-BE49-F238E27FC236}">
              <a16:creationId xmlns:a16="http://schemas.microsoft.com/office/drawing/2014/main" id="{951C6F02-7F69-445B-B6E3-1C6E34F6F2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2" name="Imagen 301" descr="http://www.icbf.gov.co/images/pobtrans.gif">
          <a:extLst>
            <a:ext uri="{FF2B5EF4-FFF2-40B4-BE49-F238E27FC236}">
              <a16:creationId xmlns:a16="http://schemas.microsoft.com/office/drawing/2014/main" id="{50AD2191-9097-4ED6-8F6D-DAE34481F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3" name="Imagen 302" descr="http://www.icbf.gov.co/images/pobtrans.gif">
          <a:extLst>
            <a:ext uri="{FF2B5EF4-FFF2-40B4-BE49-F238E27FC236}">
              <a16:creationId xmlns:a16="http://schemas.microsoft.com/office/drawing/2014/main" id="{41A68B58-46C5-4DFA-971B-F9427B6EBC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4" name="Imagen 303" descr="http://www.icbf.gov.co/images/pobtrans.gif">
          <a:extLst>
            <a:ext uri="{FF2B5EF4-FFF2-40B4-BE49-F238E27FC236}">
              <a16:creationId xmlns:a16="http://schemas.microsoft.com/office/drawing/2014/main" id="{898045E1-B6BE-41AA-8988-2860598E2D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5" name="Imagen 304" descr="http://www.icbf.gov.co/images/pobtrans.gif">
          <a:extLst>
            <a:ext uri="{FF2B5EF4-FFF2-40B4-BE49-F238E27FC236}">
              <a16:creationId xmlns:a16="http://schemas.microsoft.com/office/drawing/2014/main" id="{EE6ED604-7338-459D-959A-643EA6A3D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6" name="Imagen 305" descr="http://www.icbf.gov.co/images/pobtrans.gif">
          <a:extLst>
            <a:ext uri="{FF2B5EF4-FFF2-40B4-BE49-F238E27FC236}">
              <a16:creationId xmlns:a16="http://schemas.microsoft.com/office/drawing/2014/main" id="{0765271E-A942-4439-8C7D-4A3B61F73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7" name="Imagen 306" descr="http://www.icbf.gov.co/images/pobtrans.gif">
          <a:extLst>
            <a:ext uri="{FF2B5EF4-FFF2-40B4-BE49-F238E27FC236}">
              <a16:creationId xmlns:a16="http://schemas.microsoft.com/office/drawing/2014/main" id="{4B665E71-2B65-4BDD-9563-3D26334882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8" name="Imagen 307" descr="http://www.icbf.gov.co/images/pobtrans.gif">
          <a:extLst>
            <a:ext uri="{FF2B5EF4-FFF2-40B4-BE49-F238E27FC236}">
              <a16:creationId xmlns:a16="http://schemas.microsoft.com/office/drawing/2014/main" id="{7EB42452-1ED0-435C-B1C5-3075526880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9" name="Imagen 308" descr="http://www.icbf.gov.co/images/pobtrans.gif">
          <a:extLst>
            <a:ext uri="{FF2B5EF4-FFF2-40B4-BE49-F238E27FC236}">
              <a16:creationId xmlns:a16="http://schemas.microsoft.com/office/drawing/2014/main" id="{68A94805-496E-4BAA-9C47-12F7EC074B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0" name="Imagen 309" descr="http://www.icbf.gov.co/images/pobtrans.gif">
          <a:extLst>
            <a:ext uri="{FF2B5EF4-FFF2-40B4-BE49-F238E27FC236}">
              <a16:creationId xmlns:a16="http://schemas.microsoft.com/office/drawing/2014/main" id="{58E6CCFD-750B-4214-BFFF-4653E20867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1" name="Imagen 310" descr="http://www.icbf.gov.co/images/pobtrans.gif">
          <a:extLst>
            <a:ext uri="{FF2B5EF4-FFF2-40B4-BE49-F238E27FC236}">
              <a16:creationId xmlns:a16="http://schemas.microsoft.com/office/drawing/2014/main" id="{A65E2865-182A-41AA-9A3A-D205101940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2" name="Imagen 311" descr="http://www.icbf.gov.co/images/pobtrans.gif">
          <a:extLst>
            <a:ext uri="{FF2B5EF4-FFF2-40B4-BE49-F238E27FC236}">
              <a16:creationId xmlns:a16="http://schemas.microsoft.com/office/drawing/2014/main" id="{F5B7EBA6-34EC-4209-82C5-33F4FD27AE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3" name="Imagen 312" descr="http://www.icbf.gov.co/images/pobtrans.gif">
          <a:extLst>
            <a:ext uri="{FF2B5EF4-FFF2-40B4-BE49-F238E27FC236}">
              <a16:creationId xmlns:a16="http://schemas.microsoft.com/office/drawing/2014/main" id="{8F5E9CF4-984E-44EE-9AF7-EF60A237B3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4" name="Imagen 313" descr="http://www.icbf.gov.co/images/pobtrans.gif">
          <a:extLst>
            <a:ext uri="{FF2B5EF4-FFF2-40B4-BE49-F238E27FC236}">
              <a16:creationId xmlns:a16="http://schemas.microsoft.com/office/drawing/2014/main" id="{AD71F7FF-0980-4F44-9C17-996F34EF7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5" name="Imagen 314" descr="http://www.icbf.gov.co/images/pobtrans.gif">
          <a:extLst>
            <a:ext uri="{FF2B5EF4-FFF2-40B4-BE49-F238E27FC236}">
              <a16:creationId xmlns:a16="http://schemas.microsoft.com/office/drawing/2014/main" id="{3F0E80CA-6610-4D70-B7E2-4B7598B88A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6" name="Imagen 315" descr="http://www.icbf.gov.co/images/pobtrans.gif">
          <a:extLst>
            <a:ext uri="{FF2B5EF4-FFF2-40B4-BE49-F238E27FC236}">
              <a16:creationId xmlns:a16="http://schemas.microsoft.com/office/drawing/2014/main" id="{ADD51CED-C9CE-4810-A06D-AA12F0735E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7" name="Imagen 316" descr="http://www.icbf.gov.co/images/pobtrans.gif">
          <a:extLst>
            <a:ext uri="{FF2B5EF4-FFF2-40B4-BE49-F238E27FC236}">
              <a16:creationId xmlns:a16="http://schemas.microsoft.com/office/drawing/2014/main" id="{3CB4A4E8-3049-43D0-A920-3F2B245C5B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8" name="Imagen 317" descr="http://www.icbf.gov.co/images/pobtrans.gif">
          <a:extLst>
            <a:ext uri="{FF2B5EF4-FFF2-40B4-BE49-F238E27FC236}">
              <a16:creationId xmlns:a16="http://schemas.microsoft.com/office/drawing/2014/main" id="{71B9281A-C635-47AD-B17C-230013DB88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9" name="Imagen 318" descr="http://www.icbf.gov.co/images/pobtrans.gif">
          <a:extLst>
            <a:ext uri="{FF2B5EF4-FFF2-40B4-BE49-F238E27FC236}">
              <a16:creationId xmlns:a16="http://schemas.microsoft.com/office/drawing/2014/main" id="{FF4AAABA-55A4-4E5C-B4A3-56E59C0AC0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975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69</xdr:row>
      <xdr:rowOff>0</xdr:rowOff>
    </xdr:from>
    <xdr:to>
      <xdr:col>4</xdr:col>
      <xdr:colOff>9525</xdr:colOff>
      <xdr:row>69</xdr:row>
      <xdr:rowOff>114300</xdr:rowOff>
    </xdr:to>
    <xdr:pic>
      <xdr:nvPicPr>
        <xdr:cNvPr id="2" name="Imagen 305" descr="http://www.icbf.gov.co/images/pobtrans.gif">
          <a:extLst>
            <a:ext uri="{FF2B5EF4-FFF2-40B4-BE49-F238E27FC236}">
              <a16:creationId xmlns:a16="http://schemas.microsoft.com/office/drawing/2014/main" id="{9AC6FD35-F5AC-49D5-AFFA-CA396F2DE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 name="Imagen 306" descr="http://www.icbf.gov.co/images/pobtrans.gif">
          <a:extLst>
            <a:ext uri="{FF2B5EF4-FFF2-40B4-BE49-F238E27FC236}">
              <a16:creationId xmlns:a16="http://schemas.microsoft.com/office/drawing/2014/main" id="{7B8C011A-72AA-42C0-BF6F-2CA7659F55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 name="Imagen 307" descr="http://www.icbf.gov.co/images/pobtrans.gif">
          <a:extLst>
            <a:ext uri="{FF2B5EF4-FFF2-40B4-BE49-F238E27FC236}">
              <a16:creationId xmlns:a16="http://schemas.microsoft.com/office/drawing/2014/main" id="{55DE7FAD-830D-4073-80D5-7895BC4978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 name="Imagen 697" descr="http://www.icbf.gov.co/images/pobtrans.gif">
          <a:extLst>
            <a:ext uri="{FF2B5EF4-FFF2-40B4-BE49-F238E27FC236}">
              <a16:creationId xmlns:a16="http://schemas.microsoft.com/office/drawing/2014/main" id="{90B637FB-4635-425C-B843-ED2C51F0F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 name="Imagen 785" descr="http://www.icbf.gov.co/images/pobtrans.gif">
          <a:extLst>
            <a:ext uri="{FF2B5EF4-FFF2-40B4-BE49-F238E27FC236}">
              <a16:creationId xmlns:a16="http://schemas.microsoft.com/office/drawing/2014/main" id="{4155FC98-5CB9-4BDF-83FE-430E3AA78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 name="Imagen 790" descr="http://www.icbf.gov.co/images/pobtrans.gif">
          <a:extLst>
            <a:ext uri="{FF2B5EF4-FFF2-40B4-BE49-F238E27FC236}">
              <a16:creationId xmlns:a16="http://schemas.microsoft.com/office/drawing/2014/main" id="{6ED2AA77-75C7-4B0A-A830-F1464134F4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 name="Imagen 1079" descr="http://www.icbf.gov.co/images/pobtrans.gif">
          <a:extLst>
            <a:ext uri="{FF2B5EF4-FFF2-40B4-BE49-F238E27FC236}">
              <a16:creationId xmlns:a16="http://schemas.microsoft.com/office/drawing/2014/main" id="{50383F7E-36FF-4F81-819B-35D14D433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 name="Imagen 1566" descr="http://www.icbf.gov.co/images/pobtrans.gif">
          <a:extLst>
            <a:ext uri="{FF2B5EF4-FFF2-40B4-BE49-F238E27FC236}">
              <a16:creationId xmlns:a16="http://schemas.microsoft.com/office/drawing/2014/main" id="{A70EB37D-237B-40F4-BFF0-7B34527765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 name="Imagen 1570" descr="http://www.icbf.gov.co/images/pobtrans.gif">
          <a:extLst>
            <a:ext uri="{FF2B5EF4-FFF2-40B4-BE49-F238E27FC236}">
              <a16:creationId xmlns:a16="http://schemas.microsoft.com/office/drawing/2014/main" id="{094C175E-5762-42BB-94E8-ED4F6636C3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 name="Imagen 1687" descr="http://www.icbf.gov.co/images/pobtrans.gif">
          <a:extLst>
            <a:ext uri="{FF2B5EF4-FFF2-40B4-BE49-F238E27FC236}">
              <a16:creationId xmlns:a16="http://schemas.microsoft.com/office/drawing/2014/main" id="{EAC8C96F-4313-41F1-AF3C-E2F3C0A910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 name="Imagen 1914" descr="http://www.icbf.gov.co/images/pobtrans.gif">
          <a:extLst>
            <a:ext uri="{FF2B5EF4-FFF2-40B4-BE49-F238E27FC236}">
              <a16:creationId xmlns:a16="http://schemas.microsoft.com/office/drawing/2014/main" id="{B59BC472-C5EC-439F-869C-05B7AC3C79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 name="Imagen 2186" descr="http://www.icbf.gov.co/images/pobtrans.gif">
          <a:extLst>
            <a:ext uri="{FF2B5EF4-FFF2-40B4-BE49-F238E27FC236}">
              <a16:creationId xmlns:a16="http://schemas.microsoft.com/office/drawing/2014/main" id="{A8A92B87-1BBC-46C2-A6CA-E9932D29DD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 name="Imagen 2221" descr="http://www.icbf.gov.co/images/pobtrans.gif">
          <a:extLst>
            <a:ext uri="{FF2B5EF4-FFF2-40B4-BE49-F238E27FC236}">
              <a16:creationId xmlns:a16="http://schemas.microsoft.com/office/drawing/2014/main" id="{71B57A72-DB98-43AF-949F-9A5A924CD2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5" name="Imagen 2859" descr="http://www.icbf.gov.co/images/pobtrans.gif">
          <a:extLst>
            <a:ext uri="{FF2B5EF4-FFF2-40B4-BE49-F238E27FC236}">
              <a16:creationId xmlns:a16="http://schemas.microsoft.com/office/drawing/2014/main" id="{EA5AF2D5-D78D-42C0-82CB-51A968576D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6" name="Imagen 2870" descr="http://www.icbf.gov.co/images/pobtrans.gif">
          <a:extLst>
            <a:ext uri="{FF2B5EF4-FFF2-40B4-BE49-F238E27FC236}">
              <a16:creationId xmlns:a16="http://schemas.microsoft.com/office/drawing/2014/main" id="{AAB111AC-B47E-412A-BA4E-D2BF5F698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7" name="Imagen 2951" descr="http://www.icbf.gov.co/images/pobtrans.gif">
          <a:extLst>
            <a:ext uri="{FF2B5EF4-FFF2-40B4-BE49-F238E27FC236}">
              <a16:creationId xmlns:a16="http://schemas.microsoft.com/office/drawing/2014/main" id="{3B22C3FE-9D05-4B43-B3D7-D1BF4EF1C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8" name="Imagen 2954" descr="http://www.icbf.gov.co/images/pobtrans.gif">
          <a:extLst>
            <a:ext uri="{FF2B5EF4-FFF2-40B4-BE49-F238E27FC236}">
              <a16:creationId xmlns:a16="http://schemas.microsoft.com/office/drawing/2014/main" id="{46DF39C8-A0A4-4FE9-BD7B-4B585EC8F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9" name="Imagen 3123" descr="http://www.icbf.gov.co/images/pobtrans.gif">
          <a:extLst>
            <a:ext uri="{FF2B5EF4-FFF2-40B4-BE49-F238E27FC236}">
              <a16:creationId xmlns:a16="http://schemas.microsoft.com/office/drawing/2014/main" id="{89A8CE5E-146B-4589-AD18-5141215EC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0" name="Imagen 3206" descr="http://www.icbf.gov.co/images/pobtrans.gif">
          <a:extLst>
            <a:ext uri="{FF2B5EF4-FFF2-40B4-BE49-F238E27FC236}">
              <a16:creationId xmlns:a16="http://schemas.microsoft.com/office/drawing/2014/main" id="{3EB5EC99-2397-4397-B549-A1E374081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1" name="Imagen 3810" descr="http://www.icbf.gov.co/images/pobtrans.gif">
          <a:extLst>
            <a:ext uri="{FF2B5EF4-FFF2-40B4-BE49-F238E27FC236}">
              <a16:creationId xmlns:a16="http://schemas.microsoft.com/office/drawing/2014/main" id="{6710FC2C-5AE2-4F3C-BF27-6296995F01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2" name="Imagen 3821" descr="http://www.icbf.gov.co/images/pobtrans.gif">
          <a:extLst>
            <a:ext uri="{FF2B5EF4-FFF2-40B4-BE49-F238E27FC236}">
              <a16:creationId xmlns:a16="http://schemas.microsoft.com/office/drawing/2014/main" id="{1B864503-441C-43F4-99AF-C8DF43DE9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3" name="Imagen 3899" descr="http://www.icbf.gov.co/images/pobtrans.gif">
          <a:extLst>
            <a:ext uri="{FF2B5EF4-FFF2-40B4-BE49-F238E27FC236}">
              <a16:creationId xmlns:a16="http://schemas.microsoft.com/office/drawing/2014/main" id="{31E8FBA0-31AC-4D1A-B7C6-39CB219F2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4" name="Imagen 3909" descr="http://www.icbf.gov.co/images/pobtrans.gif">
          <a:extLst>
            <a:ext uri="{FF2B5EF4-FFF2-40B4-BE49-F238E27FC236}">
              <a16:creationId xmlns:a16="http://schemas.microsoft.com/office/drawing/2014/main" id="{A8BFE12E-BEB6-4547-AFA4-7695861E38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5" name="Imagen 4244" descr="http://www.icbf.gov.co/images/pobtrans.gif">
          <a:extLst>
            <a:ext uri="{FF2B5EF4-FFF2-40B4-BE49-F238E27FC236}">
              <a16:creationId xmlns:a16="http://schemas.microsoft.com/office/drawing/2014/main" id="{D7D62CEA-B95E-44F0-AEC6-1E54735589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6" name="Imagen 4461" descr="http://www.icbf.gov.co/images/pobtrans.gif">
          <a:extLst>
            <a:ext uri="{FF2B5EF4-FFF2-40B4-BE49-F238E27FC236}">
              <a16:creationId xmlns:a16="http://schemas.microsoft.com/office/drawing/2014/main" id="{E2838AF4-3A44-4309-805B-6A73F82F7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7" name="Imagen 4811" descr="http://www.icbf.gov.co/images/pobtrans.gif">
          <a:extLst>
            <a:ext uri="{FF2B5EF4-FFF2-40B4-BE49-F238E27FC236}">
              <a16:creationId xmlns:a16="http://schemas.microsoft.com/office/drawing/2014/main" id="{52DDD59C-A3A4-4D91-A0B2-EEC057B77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8" name="Imagen 4820" descr="http://www.icbf.gov.co/images/pobtrans.gif">
          <a:extLst>
            <a:ext uri="{FF2B5EF4-FFF2-40B4-BE49-F238E27FC236}">
              <a16:creationId xmlns:a16="http://schemas.microsoft.com/office/drawing/2014/main" id="{41B4F3A5-9AAE-4CB3-900A-010AF6088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29" name="Imagen 5584" descr="http://www.icbf.gov.co/images/pobtrans.gif">
          <a:extLst>
            <a:ext uri="{FF2B5EF4-FFF2-40B4-BE49-F238E27FC236}">
              <a16:creationId xmlns:a16="http://schemas.microsoft.com/office/drawing/2014/main" id="{72A262CB-5E5F-4D7B-9DB3-CD7AE508F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0" name="Imagen 5931" descr="http://www.icbf.gov.co/images/pobtrans.gif">
          <a:extLst>
            <a:ext uri="{FF2B5EF4-FFF2-40B4-BE49-F238E27FC236}">
              <a16:creationId xmlns:a16="http://schemas.microsoft.com/office/drawing/2014/main" id="{6278CE49-8358-4523-A19D-62B612CB8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1" name="Imagen 6103" descr="http://www.icbf.gov.co/images/pobtrans.gif">
          <a:extLst>
            <a:ext uri="{FF2B5EF4-FFF2-40B4-BE49-F238E27FC236}">
              <a16:creationId xmlns:a16="http://schemas.microsoft.com/office/drawing/2014/main" id="{9855EDCF-9B08-4EDE-8B7E-29AE611C49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2" name="Imagen 6107" descr="http://www.icbf.gov.co/images/pobtrans.gif">
          <a:extLst>
            <a:ext uri="{FF2B5EF4-FFF2-40B4-BE49-F238E27FC236}">
              <a16:creationId xmlns:a16="http://schemas.microsoft.com/office/drawing/2014/main" id="{126AFA79-11AA-4B4F-AC7E-1EED479C84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3" name="Imagen 6731" descr="http://www.icbf.gov.co/images/pobtrans.gif">
          <a:extLst>
            <a:ext uri="{FF2B5EF4-FFF2-40B4-BE49-F238E27FC236}">
              <a16:creationId xmlns:a16="http://schemas.microsoft.com/office/drawing/2014/main" id="{E8EC1D17-D6E3-410C-9204-58B2D5E2F4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4" name="Imagen 6951" descr="http://www.icbf.gov.co/images/pobtrans.gif">
          <a:extLst>
            <a:ext uri="{FF2B5EF4-FFF2-40B4-BE49-F238E27FC236}">
              <a16:creationId xmlns:a16="http://schemas.microsoft.com/office/drawing/2014/main" id="{56B950F4-5A1C-4DAF-A065-5DCE4B2DF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5" name="Imagen 7032" descr="http://www.icbf.gov.co/images/pobtrans.gif">
          <a:extLst>
            <a:ext uri="{FF2B5EF4-FFF2-40B4-BE49-F238E27FC236}">
              <a16:creationId xmlns:a16="http://schemas.microsoft.com/office/drawing/2014/main" id="{1D2B85E4-5F8D-4AC5-A59C-95AB59A0D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6" name="Imagen 7042" descr="http://www.icbf.gov.co/images/pobtrans.gif">
          <a:extLst>
            <a:ext uri="{FF2B5EF4-FFF2-40B4-BE49-F238E27FC236}">
              <a16:creationId xmlns:a16="http://schemas.microsoft.com/office/drawing/2014/main" id="{DBD53BD1-B8AE-466B-8B75-2D2345569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7" name="Imagen 7053" descr="http://www.icbf.gov.co/images/pobtrans.gif">
          <a:extLst>
            <a:ext uri="{FF2B5EF4-FFF2-40B4-BE49-F238E27FC236}">
              <a16:creationId xmlns:a16="http://schemas.microsoft.com/office/drawing/2014/main" id="{E8EA20F4-F765-478B-81B3-94E6B16F86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8" name="Imagen 7120" descr="http://www.icbf.gov.co/images/pobtrans.gif">
          <a:extLst>
            <a:ext uri="{FF2B5EF4-FFF2-40B4-BE49-F238E27FC236}">
              <a16:creationId xmlns:a16="http://schemas.microsoft.com/office/drawing/2014/main" id="{E774ABBD-84C0-4111-8CE1-99B13E7DA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39" name="Imagen 7187" descr="http://www.icbf.gov.co/images/pobtrans.gif">
          <a:extLst>
            <a:ext uri="{FF2B5EF4-FFF2-40B4-BE49-F238E27FC236}">
              <a16:creationId xmlns:a16="http://schemas.microsoft.com/office/drawing/2014/main" id="{0ABB8289-6DE7-447D-92F0-8971BCE5F3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0" name="Imagen 7417" descr="http://www.icbf.gov.co/images/pobtrans.gif">
          <a:extLst>
            <a:ext uri="{FF2B5EF4-FFF2-40B4-BE49-F238E27FC236}">
              <a16:creationId xmlns:a16="http://schemas.microsoft.com/office/drawing/2014/main" id="{A7E8E4A5-73E3-4793-BA89-0FB17C9713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1" name="Imagen 7504" descr="http://www.icbf.gov.co/images/pobtrans.gif">
          <a:extLst>
            <a:ext uri="{FF2B5EF4-FFF2-40B4-BE49-F238E27FC236}">
              <a16:creationId xmlns:a16="http://schemas.microsoft.com/office/drawing/2014/main" id="{FBB124A9-F43F-4EF6-A409-E11F94C7E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2" name="Imagen 7597" descr="http://www.icbf.gov.co/images/pobtrans.gif">
          <a:extLst>
            <a:ext uri="{FF2B5EF4-FFF2-40B4-BE49-F238E27FC236}">
              <a16:creationId xmlns:a16="http://schemas.microsoft.com/office/drawing/2014/main" id="{61171E75-E553-4551-8078-EA0ABEED4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3" name="Imagen 7659" descr="http://www.icbf.gov.co/images/pobtrans.gif">
          <a:extLst>
            <a:ext uri="{FF2B5EF4-FFF2-40B4-BE49-F238E27FC236}">
              <a16:creationId xmlns:a16="http://schemas.microsoft.com/office/drawing/2014/main" id="{5571989E-0153-4A6E-B192-45FD10601E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4" name="Imagen 7767" descr="http://www.icbf.gov.co/images/pobtrans.gif">
          <a:extLst>
            <a:ext uri="{FF2B5EF4-FFF2-40B4-BE49-F238E27FC236}">
              <a16:creationId xmlns:a16="http://schemas.microsoft.com/office/drawing/2014/main" id="{F46D5C88-B883-4E8F-A70B-7331FB8F7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5" name="Imagen 7853" descr="http://www.icbf.gov.co/images/pobtrans.gif">
          <a:extLst>
            <a:ext uri="{FF2B5EF4-FFF2-40B4-BE49-F238E27FC236}">
              <a16:creationId xmlns:a16="http://schemas.microsoft.com/office/drawing/2014/main" id="{CC5EA742-BBE3-4157-9E8D-31054A3803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6" name="Imagen 7936" descr="http://www.icbf.gov.co/images/pobtrans.gif">
          <a:extLst>
            <a:ext uri="{FF2B5EF4-FFF2-40B4-BE49-F238E27FC236}">
              <a16:creationId xmlns:a16="http://schemas.microsoft.com/office/drawing/2014/main" id="{879D01E3-226C-4F8D-BA8F-FF1D5D832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7" name="Imagen 8612" descr="http://www.icbf.gov.co/images/pobtrans.gif">
          <a:extLst>
            <a:ext uri="{FF2B5EF4-FFF2-40B4-BE49-F238E27FC236}">
              <a16:creationId xmlns:a16="http://schemas.microsoft.com/office/drawing/2014/main" id="{B44C2AD1-8D33-4215-B938-173212970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8" name="Imagen 9931" descr="http://www.icbf.gov.co/images/pobtrans.gif">
          <a:extLst>
            <a:ext uri="{FF2B5EF4-FFF2-40B4-BE49-F238E27FC236}">
              <a16:creationId xmlns:a16="http://schemas.microsoft.com/office/drawing/2014/main" id="{E5B4EA1E-98C1-4748-B0DF-E623754ACD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49" name="Imagen 10425" descr="http://www.icbf.gov.co/images/pobtrans.gif">
          <a:extLst>
            <a:ext uri="{FF2B5EF4-FFF2-40B4-BE49-F238E27FC236}">
              <a16:creationId xmlns:a16="http://schemas.microsoft.com/office/drawing/2014/main" id="{E98A087A-B26C-4BEF-98DB-DAA8F9FA8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0" name="Imagen 10665" descr="http://www.icbf.gov.co/images/pobtrans.gif">
          <a:extLst>
            <a:ext uri="{FF2B5EF4-FFF2-40B4-BE49-F238E27FC236}">
              <a16:creationId xmlns:a16="http://schemas.microsoft.com/office/drawing/2014/main" id="{37C3E631-B9E2-4B44-B21F-B1AACE03F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1" name="Imagen 12565" descr="http://www.icbf.gov.co/images/pobtrans.gif">
          <a:extLst>
            <a:ext uri="{FF2B5EF4-FFF2-40B4-BE49-F238E27FC236}">
              <a16:creationId xmlns:a16="http://schemas.microsoft.com/office/drawing/2014/main" id="{D73804D0-F788-42F0-82C1-0C491B6C46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2" name="Imagen 12591" descr="http://www.icbf.gov.co/images/pobtrans.gif">
          <a:extLst>
            <a:ext uri="{FF2B5EF4-FFF2-40B4-BE49-F238E27FC236}">
              <a16:creationId xmlns:a16="http://schemas.microsoft.com/office/drawing/2014/main" id="{3DEDEFD8-8A77-47C5-83D9-8984477CF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3" name="Imagen 12605" descr="http://www.icbf.gov.co/images/pobtrans.gif">
          <a:extLst>
            <a:ext uri="{FF2B5EF4-FFF2-40B4-BE49-F238E27FC236}">
              <a16:creationId xmlns:a16="http://schemas.microsoft.com/office/drawing/2014/main" id="{ACFB17AB-0CF7-49A6-A05C-45F4A1630C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4" name="Imagen 12623" descr="http://www.icbf.gov.co/images/pobtrans.gif">
          <a:extLst>
            <a:ext uri="{FF2B5EF4-FFF2-40B4-BE49-F238E27FC236}">
              <a16:creationId xmlns:a16="http://schemas.microsoft.com/office/drawing/2014/main" id="{F77E953F-9FA1-4854-8C8C-CAE36A350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5" name="Imagen 12635" descr="http://www.icbf.gov.co/images/pobtrans.gif">
          <a:extLst>
            <a:ext uri="{FF2B5EF4-FFF2-40B4-BE49-F238E27FC236}">
              <a16:creationId xmlns:a16="http://schemas.microsoft.com/office/drawing/2014/main" id="{72AFF611-32CE-4817-88DB-89D83875C7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6" name="Imagen 12645" descr="http://www.icbf.gov.co/images/pobtrans.gif">
          <a:extLst>
            <a:ext uri="{FF2B5EF4-FFF2-40B4-BE49-F238E27FC236}">
              <a16:creationId xmlns:a16="http://schemas.microsoft.com/office/drawing/2014/main" id="{6A49D3CF-F67C-48A5-9D15-BA717E1CD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7" name="Imagen 12651" descr="http://www.icbf.gov.co/images/pobtrans.gif">
          <a:extLst>
            <a:ext uri="{FF2B5EF4-FFF2-40B4-BE49-F238E27FC236}">
              <a16:creationId xmlns:a16="http://schemas.microsoft.com/office/drawing/2014/main" id="{4EE7BBEA-1A07-4EEE-89E5-39669D7454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8" name="Imagen 13130" descr="http://www.icbf.gov.co/images/pobtrans.gif">
          <a:extLst>
            <a:ext uri="{FF2B5EF4-FFF2-40B4-BE49-F238E27FC236}">
              <a16:creationId xmlns:a16="http://schemas.microsoft.com/office/drawing/2014/main" id="{062E8093-2A35-46BB-8EA0-BFF8D1E85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59" name="Imagen 13576" descr="http://www.icbf.gov.co/images/pobtrans.gif">
          <a:extLst>
            <a:ext uri="{FF2B5EF4-FFF2-40B4-BE49-F238E27FC236}">
              <a16:creationId xmlns:a16="http://schemas.microsoft.com/office/drawing/2014/main" id="{DC4AA6FF-4108-47A9-9F5C-9836BA3DE2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0" name="Imagen 13599" descr="http://www.icbf.gov.co/images/pobtrans.gif">
          <a:extLst>
            <a:ext uri="{FF2B5EF4-FFF2-40B4-BE49-F238E27FC236}">
              <a16:creationId xmlns:a16="http://schemas.microsoft.com/office/drawing/2014/main" id="{6462DADB-4BAF-4AAB-95B3-FF8A3A2A8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1" name="Imagen 13600" descr="http://www.icbf.gov.co/images/pobtrans.gif">
          <a:extLst>
            <a:ext uri="{FF2B5EF4-FFF2-40B4-BE49-F238E27FC236}">
              <a16:creationId xmlns:a16="http://schemas.microsoft.com/office/drawing/2014/main" id="{B1FAC10F-EAF8-4C39-A888-1B18C106E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2" name="Imagen 13603" descr="http://www.icbf.gov.co/images/pobtrans.gif">
          <a:extLst>
            <a:ext uri="{FF2B5EF4-FFF2-40B4-BE49-F238E27FC236}">
              <a16:creationId xmlns:a16="http://schemas.microsoft.com/office/drawing/2014/main" id="{CF61F259-4BB7-4B7B-A36F-E398D8B36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3" name="Imagen 13611" descr="http://www.icbf.gov.co/images/pobtrans.gif">
          <a:extLst>
            <a:ext uri="{FF2B5EF4-FFF2-40B4-BE49-F238E27FC236}">
              <a16:creationId xmlns:a16="http://schemas.microsoft.com/office/drawing/2014/main" id="{E5E09A96-BBFC-4DCE-A5DB-7E11A14221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4" name="Imagen 13903" descr="http://www.icbf.gov.co/images/pobtrans.gif">
          <a:extLst>
            <a:ext uri="{FF2B5EF4-FFF2-40B4-BE49-F238E27FC236}">
              <a16:creationId xmlns:a16="http://schemas.microsoft.com/office/drawing/2014/main" id="{632CA4C7-6848-442F-991A-1FAD1191D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5" name="Imagen 13983" descr="http://www.icbf.gov.co/images/pobtrans.gif">
          <a:extLst>
            <a:ext uri="{FF2B5EF4-FFF2-40B4-BE49-F238E27FC236}">
              <a16:creationId xmlns:a16="http://schemas.microsoft.com/office/drawing/2014/main" id="{20D26441-4FE7-4511-AE7E-6CBECDE42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6" name="Imagen 14387" descr="http://www.icbf.gov.co/images/pobtrans.gif">
          <a:extLst>
            <a:ext uri="{FF2B5EF4-FFF2-40B4-BE49-F238E27FC236}">
              <a16:creationId xmlns:a16="http://schemas.microsoft.com/office/drawing/2014/main" id="{4C5123CB-06C4-4817-A209-53472E08E2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7" name="Imagen 14460" descr="http://www.icbf.gov.co/images/pobtrans.gif">
          <a:extLst>
            <a:ext uri="{FF2B5EF4-FFF2-40B4-BE49-F238E27FC236}">
              <a16:creationId xmlns:a16="http://schemas.microsoft.com/office/drawing/2014/main" id="{1A86DE9E-50DD-492B-BDBA-8FB08C3138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8" name="Imagen 14689" descr="http://www.icbf.gov.co/images/pobtrans.gif">
          <a:extLst>
            <a:ext uri="{FF2B5EF4-FFF2-40B4-BE49-F238E27FC236}">
              <a16:creationId xmlns:a16="http://schemas.microsoft.com/office/drawing/2014/main" id="{11633C4B-3CCE-4A15-A766-F7F2924B0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69" name="Imagen 14884" descr="http://www.icbf.gov.co/images/pobtrans.gif">
          <a:extLst>
            <a:ext uri="{FF2B5EF4-FFF2-40B4-BE49-F238E27FC236}">
              <a16:creationId xmlns:a16="http://schemas.microsoft.com/office/drawing/2014/main" id="{D48B8876-4749-4210-A1E3-43A4F403E7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0" name="Imagen 15080" descr="http://www.icbf.gov.co/images/pobtrans.gif">
          <a:extLst>
            <a:ext uri="{FF2B5EF4-FFF2-40B4-BE49-F238E27FC236}">
              <a16:creationId xmlns:a16="http://schemas.microsoft.com/office/drawing/2014/main" id="{EB680BA6-C258-453E-9D03-F80248836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1" name="Imagen 15397" descr="http://www.icbf.gov.co/images/pobtrans.gif">
          <a:extLst>
            <a:ext uri="{FF2B5EF4-FFF2-40B4-BE49-F238E27FC236}">
              <a16:creationId xmlns:a16="http://schemas.microsoft.com/office/drawing/2014/main" id="{5C27ED49-6333-442E-80E3-5A6BE23F35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2" name="Imagen 15538" descr="http://www.icbf.gov.co/images/pobtrans.gif">
          <a:extLst>
            <a:ext uri="{FF2B5EF4-FFF2-40B4-BE49-F238E27FC236}">
              <a16:creationId xmlns:a16="http://schemas.microsoft.com/office/drawing/2014/main" id="{53D7AE1F-C29D-4A14-B22E-715C1B5D1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3" name="Imagen 15814" descr="http://www.icbf.gov.co/images/pobtrans.gif">
          <a:extLst>
            <a:ext uri="{FF2B5EF4-FFF2-40B4-BE49-F238E27FC236}">
              <a16:creationId xmlns:a16="http://schemas.microsoft.com/office/drawing/2014/main" id="{3B607933-7B96-4005-B09F-8C3731D98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4" name="Imagen 15817" descr="http://www.icbf.gov.co/images/pobtrans.gif">
          <a:extLst>
            <a:ext uri="{FF2B5EF4-FFF2-40B4-BE49-F238E27FC236}">
              <a16:creationId xmlns:a16="http://schemas.microsoft.com/office/drawing/2014/main" id="{C53D6C04-9671-4B0F-8853-EC23500BC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5" name="Imagen 16193" descr="http://www.icbf.gov.co/images/pobtrans.gif">
          <a:extLst>
            <a:ext uri="{FF2B5EF4-FFF2-40B4-BE49-F238E27FC236}">
              <a16:creationId xmlns:a16="http://schemas.microsoft.com/office/drawing/2014/main" id="{D767A96E-75C7-48FF-B5F9-254DA9621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6" name="Imagen 16273" descr="http://www.icbf.gov.co/images/pobtrans.gif">
          <a:extLst>
            <a:ext uri="{FF2B5EF4-FFF2-40B4-BE49-F238E27FC236}">
              <a16:creationId xmlns:a16="http://schemas.microsoft.com/office/drawing/2014/main" id="{8DDB2F91-E5ED-45D2-BA15-734A499CF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7" name="Imagen 16503" descr="http://www.icbf.gov.co/images/pobtrans.gif">
          <a:extLst>
            <a:ext uri="{FF2B5EF4-FFF2-40B4-BE49-F238E27FC236}">
              <a16:creationId xmlns:a16="http://schemas.microsoft.com/office/drawing/2014/main" id="{12BA2D21-9DAC-4BD2-9484-7D7CA9864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8" name="Imagen 16724" descr="http://www.icbf.gov.co/images/pobtrans.gif">
          <a:extLst>
            <a:ext uri="{FF2B5EF4-FFF2-40B4-BE49-F238E27FC236}">
              <a16:creationId xmlns:a16="http://schemas.microsoft.com/office/drawing/2014/main" id="{EAE39110-18FC-40FF-9D33-AB9C8D6607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79" name="Imagen 17478" descr="http://www.icbf.gov.co/images/pobtrans.gif">
          <a:extLst>
            <a:ext uri="{FF2B5EF4-FFF2-40B4-BE49-F238E27FC236}">
              <a16:creationId xmlns:a16="http://schemas.microsoft.com/office/drawing/2014/main" id="{A9665138-C49F-43DA-8145-F1ECCA55F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0" name="Imagen 17640" descr="http://www.icbf.gov.co/images/pobtrans.gif">
          <a:extLst>
            <a:ext uri="{FF2B5EF4-FFF2-40B4-BE49-F238E27FC236}">
              <a16:creationId xmlns:a16="http://schemas.microsoft.com/office/drawing/2014/main" id="{844AC901-B345-43A3-A76D-0B874F095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1" name="Imagen 17642" descr="http://www.icbf.gov.co/images/pobtrans.gif">
          <a:extLst>
            <a:ext uri="{FF2B5EF4-FFF2-40B4-BE49-F238E27FC236}">
              <a16:creationId xmlns:a16="http://schemas.microsoft.com/office/drawing/2014/main" id="{6151D459-4737-411F-ABA3-487321CF8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2" name="Imagen 19004" descr="http://www.icbf.gov.co/images/pobtrans.gif">
          <a:extLst>
            <a:ext uri="{FF2B5EF4-FFF2-40B4-BE49-F238E27FC236}">
              <a16:creationId xmlns:a16="http://schemas.microsoft.com/office/drawing/2014/main" id="{6C95D9F8-FF50-4DDE-84E8-3D243CC43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3" name="Imagen 19474" descr="http://www.icbf.gov.co/images/pobtrans.gif">
          <a:extLst>
            <a:ext uri="{FF2B5EF4-FFF2-40B4-BE49-F238E27FC236}">
              <a16:creationId xmlns:a16="http://schemas.microsoft.com/office/drawing/2014/main" id="{CE700DC3-BA30-4DE0-9C34-59599A807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4" name="Imagen 19708" descr="http://www.icbf.gov.co/images/pobtrans.gif">
          <a:extLst>
            <a:ext uri="{FF2B5EF4-FFF2-40B4-BE49-F238E27FC236}">
              <a16:creationId xmlns:a16="http://schemas.microsoft.com/office/drawing/2014/main" id="{6FFF1F4D-7C46-4E1D-B024-E2AC6C8AFB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5" name="Imagen 19720" descr="http://www.icbf.gov.co/images/pobtrans.gif">
          <a:extLst>
            <a:ext uri="{FF2B5EF4-FFF2-40B4-BE49-F238E27FC236}">
              <a16:creationId xmlns:a16="http://schemas.microsoft.com/office/drawing/2014/main" id="{285D53FC-1BE1-4CFC-8D83-38184950DF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6" name="Imagen 19739" descr="http://www.icbf.gov.co/images/pobtrans.gif">
          <a:extLst>
            <a:ext uri="{FF2B5EF4-FFF2-40B4-BE49-F238E27FC236}">
              <a16:creationId xmlns:a16="http://schemas.microsoft.com/office/drawing/2014/main" id="{8EBE81F6-5717-499D-8F32-9CA05454A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7" name="Imagen 19765" descr="http://www.icbf.gov.co/images/pobtrans.gif">
          <a:extLst>
            <a:ext uri="{FF2B5EF4-FFF2-40B4-BE49-F238E27FC236}">
              <a16:creationId xmlns:a16="http://schemas.microsoft.com/office/drawing/2014/main" id="{2FC55F48-5993-4167-96CE-0AF2F7E418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8" name="Imagen 19774" descr="http://www.icbf.gov.co/images/pobtrans.gif">
          <a:extLst>
            <a:ext uri="{FF2B5EF4-FFF2-40B4-BE49-F238E27FC236}">
              <a16:creationId xmlns:a16="http://schemas.microsoft.com/office/drawing/2014/main" id="{4438D18B-E6E1-43A2-8C00-077D7C894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89" name="Imagen 20425" descr="http://www.icbf.gov.co/images/pobtrans.gif">
          <a:extLst>
            <a:ext uri="{FF2B5EF4-FFF2-40B4-BE49-F238E27FC236}">
              <a16:creationId xmlns:a16="http://schemas.microsoft.com/office/drawing/2014/main" id="{5F26111D-9EB3-4135-88C1-F4081D6EA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0" name="Imagen 20722" descr="http://www.icbf.gov.co/images/pobtrans.gif">
          <a:extLst>
            <a:ext uri="{FF2B5EF4-FFF2-40B4-BE49-F238E27FC236}">
              <a16:creationId xmlns:a16="http://schemas.microsoft.com/office/drawing/2014/main" id="{A2743088-C221-4474-ABD8-F3B94CFE7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1" name="Imagen 20732" descr="http://www.icbf.gov.co/images/pobtrans.gif">
          <a:extLst>
            <a:ext uri="{FF2B5EF4-FFF2-40B4-BE49-F238E27FC236}">
              <a16:creationId xmlns:a16="http://schemas.microsoft.com/office/drawing/2014/main" id="{908238D5-1BF2-4142-B8B2-08DE9A719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2" name="Imagen 21759" descr="http://www.icbf.gov.co/images/pobtrans.gif">
          <a:extLst>
            <a:ext uri="{FF2B5EF4-FFF2-40B4-BE49-F238E27FC236}">
              <a16:creationId xmlns:a16="http://schemas.microsoft.com/office/drawing/2014/main" id="{DF1AAB29-FEEE-407E-9FC0-B737D9036F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3" name="Imagen 21761" descr="http://www.icbf.gov.co/images/pobtrans.gif">
          <a:extLst>
            <a:ext uri="{FF2B5EF4-FFF2-40B4-BE49-F238E27FC236}">
              <a16:creationId xmlns:a16="http://schemas.microsoft.com/office/drawing/2014/main" id="{EA87F5AD-9984-4070-9D1E-C5350776A0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4" name="Imagen 22260" descr="http://www.icbf.gov.co/images/pobtrans.gif">
          <a:extLst>
            <a:ext uri="{FF2B5EF4-FFF2-40B4-BE49-F238E27FC236}">
              <a16:creationId xmlns:a16="http://schemas.microsoft.com/office/drawing/2014/main" id="{21C84FAE-8BB8-4D46-8C47-5370668B2D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5" name="Imagen 22263" descr="http://www.icbf.gov.co/images/pobtrans.gif">
          <a:extLst>
            <a:ext uri="{FF2B5EF4-FFF2-40B4-BE49-F238E27FC236}">
              <a16:creationId xmlns:a16="http://schemas.microsoft.com/office/drawing/2014/main" id="{8260F66C-C2F7-40CD-A3E0-B8A68C2EB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6" name="Imagen 22421" descr="http://www.icbf.gov.co/images/pobtrans.gif">
          <a:extLst>
            <a:ext uri="{FF2B5EF4-FFF2-40B4-BE49-F238E27FC236}">
              <a16:creationId xmlns:a16="http://schemas.microsoft.com/office/drawing/2014/main" id="{A2660748-401F-41E2-B6B9-20B20441A7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7" name="Imagen 22513" descr="http://www.icbf.gov.co/images/pobtrans.gif">
          <a:extLst>
            <a:ext uri="{FF2B5EF4-FFF2-40B4-BE49-F238E27FC236}">
              <a16:creationId xmlns:a16="http://schemas.microsoft.com/office/drawing/2014/main" id="{881B4540-4D90-46D8-9CB8-F218FBF58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8" name="Imagen 22526" descr="http://www.icbf.gov.co/images/pobtrans.gif">
          <a:extLst>
            <a:ext uri="{FF2B5EF4-FFF2-40B4-BE49-F238E27FC236}">
              <a16:creationId xmlns:a16="http://schemas.microsoft.com/office/drawing/2014/main" id="{494798A0-0F4B-4832-AEA0-6F07BD3DA8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99" name="Imagen 22532" descr="http://www.icbf.gov.co/images/pobtrans.gif">
          <a:extLst>
            <a:ext uri="{FF2B5EF4-FFF2-40B4-BE49-F238E27FC236}">
              <a16:creationId xmlns:a16="http://schemas.microsoft.com/office/drawing/2014/main" id="{9446A8ED-2BED-49EE-9766-70A3D691B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0" name="Imagen 22541" descr="http://www.icbf.gov.co/images/pobtrans.gif">
          <a:extLst>
            <a:ext uri="{FF2B5EF4-FFF2-40B4-BE49-F238E27FC236}">
              <a16:creationId xmlns:a16="http://schemas.microsoft.com/office/drawing/2014/main" id="{660309E3-F6CC-4A94-9B0B-6CF1D02441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1" name="Imagen 22616" descr="http://www.icbf.gov.co/images/pobtrans.gif">
          <a:extLst>
            <a:ext uri="{FF2B5EF4-FFF2-40B4-BE49-F238E27FC236}">
              <a16:creationId xmlns:a16="http://schemas.microsoft.com/office/drawing/2014/main" id="{2BBC0C3D-C4C2-44EB-8573-802E0309E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2" name="Imagen 24926" descr="http://www.icbf.gov.co/images/pobtrans.gif">
          <a:extLst>
            <a:ext uri="{FF2B5EF4-FFF2-40B4-BE49-F238E27FC236}">
              <a16:creationId xmlns:a16="http://schemas.microsoft.com/office/drawing/2014/main" id="{84725E59-7388-4EB3-BB89-7BC826A31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3" name="Imagen 25180" descr="http://www.icbf.gov.co/images/pobtrans.gif">
          <a:extLst>
            <a:ext uri="{FF2B5EF4-FFF2-40B4-BE49-F238E27FC236}">
              <a16:creationId xmlns:a16="http://schemas.microsoft.com/office/drawing/2014/main" id="{DF7FBDB4-F5B2-4F79-ADA1-AD168F227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4" name="Imagen 26352" descr="http://www.icbf.gov.co/images/pobtrans.gif">
          <a:extLst>
            <a:ext uri="{FF2B5EF4-FFF2-40B4-BE49-F238E27FC236}">
              <a16:creationId xmlns:a16="http://schemas.microsoft.com/office/drawing/2014/main" id="{26CA33A5-8E13-4A99-A514-E4022468B7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5" name="Imagen 26386" descr="http://www.icbf.gov.co/images/pobtrans.gif">
          <a:extLst>
            <a:ext uri="{FF2B5EF4-FFF2-40B4-BE49-F238E27FC236}">
              <a16:creationId xmlns:a16="http://schemas.microsoft.com/office/drawing/2014/main" id="{C727D60F-E96D-46E1-8592-1CB617DDC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6" name="Imagen 26401" descr="http://www.icbf.gov.co/images/pobtrans.gif">
          <a:extLst>
            <a:ext uri="{FF2B5EF4-FFF2-40B4-BE49-F238E27FC236}">
              <a16:creationId xmlns:a16="http://schemas.microsoft.com/office/drawing/2014/main" id="{C312E202-BC3A-4CBD-B260-CA4A3212E6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7" name="Imagen 26411" descr="http://www.icbf.gov.co/images/pobtrans.gif">
          <a:extLst>
            <a:ext uri="{FF2B5EF4-FFF2-40B4-BE49-F238E27FC236}">
              <a16:creationId xmlns:a16="http://schemas.microsoft.com/office/drawing/2014/main" id="{C4275D97-85AB-4C53-B24C-4814DB576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8" name="Imagen 26420" descr="http://www.icbf.gov.co/images/pobtrans.gif">
          <a:extLst>
            <a:ext uri="{FF2B5EF4-FFF2-40B4-BE49-F238E27FC236}">
              <a16:creationId xmlns:a16="http://schemas.microsoft.com/office/drawing/2014/main" id="{A0243D97-932C-43DA-A5A2-2EC05B1ED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09" name="Imagen 26433" descr="http://www.icbf.gov.co/images/pobtrans.gif">
          <a:extLst>
            <a:ext uri="{FF2B5EF4-FFF2-40B4-BE49-F238E27FC236}">
              <a16:creationId xmlns:a16="http://schemas.microsoft.com/office/drawing/2014/main" id="{CBBB3B19-65BC-47B1-A285-B5C41ABA3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0" name="Imagen 26468" descr="http://www.icbf.gov.co/images/pobtrans.gif">
          <a:extLst>
            <a:ext uri="{FF2B5EF4-FFF2-40B4-BE49-F238E27FC236}">
              <a16:creationId xmlns:a16="http://schemas.microsoft.com/office/drawing/2014/main" id="{A79890A9-EE00-44E7-85C6-F3BE706A5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1" name="Imagen 26473" descr="http://www.icbf.gov.co/images/pobtrans.gif">
          <a:extLst>
            <a:ext uri="{FF2B5EF4-FFF2-40B4-BE49-F238E27FC236}">
              <a16:creationId xmlns:a16="http://schemas.microsoft.com/office/drawing/2014/main" id="{F3D43490-19C5-4FDE-85A1-FAD63E729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2" name="Imagen 26476" descr="http://www.icbf.gov.co/images/pobtrans.gif">
          <a:extLst>
            <a:ext uri="{FF2B5EF4-FFF2-40B4-BE49-F238E27FC236}">
              <a16:creationId xmlns:a16="http://schemas.microsoft.com/office/drawing/2014/main" id="{07A382CE-5AD4-4174-B97E-1C39F050A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3" name="Imagen 26583" descr="http://www.icbf.gov.co/images/pobtrans.gif">
          <a:extLst>
            <a:ext uri="{FF2B5EF4-FFF2-40B4-BE49-F238E27FC236}">
              <a16:creationId xmlns:a16="http://schemas.microsoft.com/office/drawing/2014/main" id="{10EE3CA0-1925-4EC3-8A5D-CE7BB6483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4" name="Imagen 26594" descr="http://www.icbf.gov.co/images/pobtrans.gif">
          <a:extLst>
            <a:ext uri="{FF2B5EF4-FFF2-40B4-BE49-F238E27FC236}">
              <a16:creationId xmlns:a16="http://schemas.microsoft.com/office/drawing/2014/main" id="{AE289A30-0EF9-46CF-878A-BA3B1B2394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5" name="Imagen 26605" descr="http://www.icbf.gov.co/images/pobtrans.gif">
          <a:extLst>
            <a:ext uri="{FF2B5EF4-FFF2-40B4-BE49-F238E27FC236}">
              <a16:creationId xmlns:a16="http://schemas.microsoft.com/office/drawing/2014/main" id="{575B163A-BBC3-45AC-881F-1BAD4054FB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6" name="Imagen 26617" descr="http://www.icbf.gov.co/images/pobtrans.gif">
          <a:extLst>
            <a:ext uri="{FF2B5EF4-FFF2-40B4-BE49-F238E27FC236}">
              <a16:creationId xmlns:a16="http://schemas.microsoft.com/office/drawing/2014/main" id="{88BDE159-B864-45DF-81B1-E1AC3C3A2F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7" name="Imagen 26634" descr="http://www.icbf.gov.co/images/pobtrans.gif">
          <a:extLst>
            <a:ext uri="{FF2B5EF4-FFF2-40B4-BE49-F238E27FC236}">
              <a16:creationId xmlns:a16="http://schemas.microsoft.com/office/drawing/2014/main" id="{98EB6E11-BE2A-4D35-93F8-20B9F6AAC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8" name="Imagen 26666" descr="http://www.icbf.gov.co/images/pobtrans.gif">
          <a:extLst>
            <a:ext uri="{FF2B5EF4-FFF2-40B4-BE49-F238E27FC236}">
              <a16:creationId xmlns:a16="http://schemas.microsoft.com/office/drawing/2014/main" id="{7E35318F-7959-4331-9E71-6BD26D031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19" name="Imagen 26687" descr="http://www.icbf.gov.co/images/pobtrans.gif">
          <a:extLst>
            <a:ext uri="{FF2B5EF4-FFF2-40B4-BE49-F238E27FC236}">
              <a16:creationId xmlns:a16="http://schemas.microsoft.com/office/drawing/2014/main" id="{53320088-28E2-488D-8F08-BA6DEE213B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0" name="Imagen 26713" descr="http://www.icbf.gov.co/images/pobtrans.gif">
          <a:extLst>
            <a:ext uri="{FF2B5EF4-FFF2-40B4-BE49-F238E27FC236}">
              <a16:creationId xmlns:a16="http://schemas.microsoft.com/office/drawing/2014/main" id="{6CACAD0D-E92C-4C06-A9E5-494EF61F7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1" name="Imagen 26726" descr="http://www.icbf.gov.co/images/pobtrans.gif">
          <a:extLst>
            <a:ext uri="{FF2B5EF4-FFF2-40B4-BE49-F238E27FC236}">
              <a16:creationId xmlns:a16="http://schemas.microsoft.com/office/drawing/2014/main" id="{C602E986-7660-4DCF-BDFE-554803F88F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2" name="Imagen 27432" descr="http://www.icbf.gov.co/images/pobtrans.gif">
          <a:extLst>
            <a:ext uri="{FF2B5EF4-FFF2-40B4-BE49-F238E27FC236}">
              <a16:creationId xmlns:a16="http://schemas.microsoft.com/office/drawing/2014/main" id="{03B8BC3D-DA41-4549-8B46-9AFE6B45E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3" name="Imagen 29931" descr="http://www.icbf.gov.co/images/pobtrans.gif">
          <a:extLst>
            <a:ext uri="{FF2B5EF4-FFF2-40B4-BE49-F238E27FC236}">
              <a16:creationId xmlns:a16="http://schemas.microsoft.com/office/drawing/2014/main" id="{9248712E-2510-4E57-B4C7-6D01F7EAF1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4" name="Imagen 29941" descr="http://www.icbf.gov.co/images/pobtrans.gif">
          <a:extLst>
            <a:ext uri="{FF2B5EF4-FFF2-40B4-BE49-F238E27FC236}">
              <a16:creationId xmlns:a16="http://schemas.microsoft.com/office/drawing/2014/main" id="{43F24526-4370-408E-BF92-A6A7BBD92D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5" name="Imagen 29990" descr="http://www.icbf.gov.co/images/pobtrans.gif">
          <a:extLst>
            <a:ext uri="{FF2B5EF4-FFF2-40B4-BE49-F238E27FC236}">
              <a16:creationId xmlns:a16="http://schemas.microsoft.com/office/drawing/2014/main" id="{E76F4876-1D8B-464F-AD3D-B4DB084C8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6" name="Imagen 30000" descr="http://www.icbf.gov.co/images/pobtrans.gif">
          <a:extLst>
            <a:ext uri="{FF2B5EF4-FFF2-40B4-BE49-F238E27FC236}">
              <a16:creationId xmlns:a16="http://schemas.microsoft.com/office/drawing/2014/main" id="{20FFB0E4-C55C-4A3A-B00E-E1BB3EB16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7" name="Imagen 30062" descr="http://www.icbf.gov.co/images/pobtrans.gif">
          <a:extLst>
            <a:ext uri="{FF2B5EF4-FFF2-40B4-BE49-F238E27FC236}">
              <a16:creationId xmlns:a16="http://schemas.microsoft.com/office/drawing/2014/main" id="{6AD607FD-ED4B-46E0-9C5E-D44531060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8" name="Imagen 30457" descr="http://www.icbf.gov.co/images/pobtrans.gif">
          <a:extLst>
            <a:ext uri="{FF2B5EF4-FFF2-40B4-BE49-F238E27FC236}">
              <a16:creationId xmlns:a16="http://schemas.microsoft.com/office/drawing/2014/main" id="{9B4FF569-A89B-41F6-B8D3-C3004358EB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29" name="Imagen 30467" descr="http://www.icbf.gov.co/images/pobtrans.gif">
          <a:extLst>
            <a:ext uri="{FF2B5EF4-FFF2-40B4-BE49-F238E27FC236}">
              <a16:creationId xmlns:a16="http://schemas.microsoft.com/office/drawing/2014/main" id="{E0411ADC-2125-4A8E-92B4-09B95ECD5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0" name="Imagen 30991" descr="http://www.icbf.gov.co/images/pobtrans.gif">
          <a:extLst>
            <a:ext uri="{FF2B5EF4-FFF2-40B4-BE49-F238E27FC236}">
              <a16:creationId xmlns:a16="http://schemas.microsoft.com/office/drawing/2014/main" id="{25F2E4BC-1327-4168-8DD3-2D083C136B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1" name="Imagen 31612" descr="http://www.icbf.gov.co/images/pobtrans.gif">
          <a:extLst>
            <a:ext uri="{FF2B5EF4-FFF2-40B4-BE49-F238E27FC236}">
              <a16:creationId xmlns:a16="http://schemas.microsoft.com/office/drawing/2014/main" id="{347D010A-F2CF-45FA-AE6C-BAFFC00A0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2" name="Imagen 31624" descr="http://www.icbf.gov.co/images/pobtrans.gif">
          <a:extLst>
            <a:ext uri="{FF2B5EF4-FFF2-40B4-BE49-F238E27FC236}">
              <a16:creationId xmlns:a16="http://schemas.microsoft.com/office/drawing/2014/main" id="{ECBFC4C0-77C9-4428-BC0B-4A91E627E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3" name="Imagen 32047" descr="http://www.icbf.gov.co/images/pobtrans.gif">
          <a:extLst>
            <a:ext uri="{FF2B5EF4-FFF2-40B4-BE49-F238E27FC236}">
              <a16:creationId xmlns:a16="http://schemas.microsoft.com/office/drawing/2014/main" id="{C16E99FE-CF76-421A-A0EE-D379EF1C6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4" name="Imagen 32272" descr="http://www.icbf.gov.co/images/pobtrans.gif">
          <a:extLst>
            <a:ext uri="{FF2B5EF4-FFF2-40B4-BE49-F238E27FC236}">
              <a16:creationId xmlns:a16="http://schemas.microsoft.com/office/drawing/2014/main" id="{9D833000-AA27-485B-987A-28AE3351C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5" name="Imagen 32612" descr="http://www.icbf.gov.co/images/pobtrans.gif">
          <a:extLst>
            <a:ext uri="{FF2B5EF4-FFF2-40B4-BE49-F238E27FC236}">
              <a16:creationId xmlns:a16="http://schemas.microsoft.com/office/drawing/2014/main" id="{94DC4D10-BC77-42BD-8C10-86E7F3C16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6" name="Imagen 32881" descr="http://www.icbf.gov.co/images/pobtrans.gif">
          <a:extLst>
            <a:ext uri="{FF2B5EF4-FFF2-40B4-BE49-F238E27FC236}">
              <a16:creationId xmlns:a16="http://schemas.microsoft.com/office/drawing/2014/main" id="{0C59DE5E-E6D5-4BD0-9DFF-3938B188B2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7" name="Imagen 34363" descr="http://www.icbf.gov.co/images/pobtrans.gif">
          <a:extLst>
            <a:ext uri="{FF2B5EF4-FFF2-40B4-BE49-F238E27FC236}">
              <a16:creationId xmlns:a16="http://schemas.microsoft.com/office/drawing/2014/main" id="{E84D34D1-2CE9-4634-9BF6-75CA116544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8" name="Imagen 34367" descr="http://www.icbf.gov.co/images/pobtrans.gif">
          <a:extLst>
            <a:ext uri="{FF2B5EF4-FFF2-40B4-BE49-F238E27FC236}">
              <a16:creationId xmlns:a16="http://schemas.microsoft.com/office/drawing/2014/main" id="{94F574BB-E46E-471A-8FFD-2348B7042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39" name="Imagen 34608" descr="http://www.icbf.gov.co/images/pobtrans.gif">
          <a:extLst>
            <a:ext uri="{FF2B5EF4-FFF2-40B4-BE49-F238E27FC236}">
              <a16:creationId xmlns:a16="http://schemas.microsoft.com/office/drawing/2014/main" id="{E336DC07-B34E-4D1E-9166-203436C3A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0" name="Imagen 35048" descr="http://www.icbf.gov.co/images/pobtrans.gif">
          <a:extLst>
            <a:ext uri="{FF2B5EF4-FFF2-40B4-BE49-F238E27FC236}">
              <a16:creationId xmlns:a16="http://schemas.microsoft.com/office/drawing/2014/main" id="{3D311B9F-EEBE-42BB-9794-35CF32AC6B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1" name="Imagen 35978" descr="http://www.icbf.gov.co/images/pobtrans.gif">
          <a:extLst>
            <a:ext uri="{FF2B5EF4-FFF2-40B4-BE49-F238E27FC236}">
              <a16:creationId xmlns:a16="http://schemas.microsoft.com/office/drawing/2014/main" id="{2563589C-0E10-48E1-A36B-5991897EA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2" name="Imagen 36001" descr="http://www.icbf.gov.co/images/pobtrans.gif">
          <a:extLst>
            <a:ext uri="{FF2B5EF4-FFF2-40B4-BE49-F238E27FC236}">
              <a16:creationId xmlns:a16="http://schemas.microsoft.com/office/drawing/2014/main" id="{C4AF8E63-5F72-4031-9B86-83A535265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3" name="Imagen 36006" descr="http://www.icbf.gov.co/images/pobtrans.gif">
          <a:extLst>
            <a:ext uri="{FF2B5EF4-FFF2-40B4-BE49-F238E27FC236}">
              <a16:creationId xmlns:a16="http://schemas.microsoft.com/office/drawing/2014/main" id="{31AFD62A-F5B3-4864-BC63-15A72C8814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4" name="Imagen 36010" descr="http://www.icbf.gov.co/images/pobtrans.gif">
          <a:extLst>
            <a:ext uri="{FF2B5EF4-FFF2-40B4-BE49-F238E27FC236}">
              <a16:creationId xmlns:a16="http://schemas.microsoft.com/office/drawing/2014/main" id="{E7FF9381-EACB-4E2E-98FC-603931341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5" name="Imagen 36018" descr="http://www.icbf.gov.co/images/pobtrans.gif">
          <a:extLst>
            <a:ext uri="{FF2B5EF4-FFF2-40B4-BE49-F238E27FC236}">
              <a16:creationId xmlns:a16="http://schemas.microsoft.com/office/drawing/2014/main" id="{19D5E9DF-86C6-4F54-A086-CEC911ED2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69</xdr:row>
      <xdr:rowOff>0</xdr:rowOff>
    </xdr:from>
    <xdr:to>
      <xdr:col>4</xdr:col>
      <xdr:colOff>9525</xdr:colOff>
      <xdr:row>69</xdr:row>
      <xdr:rowOff>114300</xdr:rowOff>
    </xdr:to>
    <xdr:pic>
      <xdr:nvPicPr>
        <xdr:cNvPr id="146" name="Imagen 36027" descr="http://www.icbf.gov.co/images/pobtrans.gif">
          <a:extLst>
            <a:ext uri="{FF2B5EF4-FFF2-40B4-BE49-F238E27FC236}">
              <a16:creationId xmlns:a16="http://schemas.microsoft.com/office/drawing/2014/main" id="{008691AA-63AB-4E63-91FA-C0E1C72322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422624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69</xdr:row>
      <xdr:rowOff>0</xdr:rowOff>
    </xdr:from>
    <xdr:ext cx="9525" cy="114300"/>
    <xdr:pic>
      <xdr:nvPicPr>
        <xdr:cNvPr id="147" name="Imagen 146" descr="http://www.icbf.gov.co/images/pobtrans.gif">
          <a:extLst>
            <a:ext uri="{FF2B5EF4-FFF2-40B4-BE49-F238E27FC236}">
              <a16:creationId xmlns:a16="http://schemas.microsoft.com/office/drawing/2014/main" id="{4D3C35C0-7E40-458B-B3DC-2A61FFAA9B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8" name="Imagen 147" descr="http://www.icbf.gov.co/images/pobtrans.gif">
          <a:extLst>
            <a:ext uri="{FF2B5EF4-FFF2-40B4-BE49-F238E27FC236}">
              <a16:creationId xmlns:a16="http://schemas.microsoft.com/office/drawing/2014/main" id="{5B41699C-A001-4883-8762-AAAC57A5E4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49" name="Imagen 148" descr="http://www.icbf.gov.co/images/pobtrans.gif">
          <a:extLst>
            <a:ext uri="{FF2B5EF4-FFF2-40B4-BE49-F238E27FC236}">
              <a16:creationId xmlns:a16="http://schemas.microsoft.com/office/drawing/2014/main" id="{FAA72109-B1D2-4705-AC5D-87FE955231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0" name="Imagen 149" descr="http://www.icbf.gov.co/images/pobtrans.gif">
          <a:extLst>
            <a:ext uri="{FF2B5EF4-FFF2-40B4-BE49-F238E27FC236}">
              <a16:creationId xmlns:a16="http://schemas.microsoft.com/office/drawing/2014/main" id="{D59E0881-37FE-49E8-9F1F-BD51513107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1" name="Imagen 150" descr="http://www.icbf.gov.co/images/pobtrans.gif">
          <a:extLst>
            <a:ext uri="{FF2B5EF4-FFF2-40B4-BE49-F238E27FC236}">
              <a16:creationId xmlns:a16="http://schemas.microsoft.com/office/drawing/2014/main" id="{F9A311EB-7115-4BE0-BF8B-6DE0018A34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2" name="Imagen 151" descr="http://www.icbf.gov.co/images/pobtrans.gif">
          <a:extLst>
            <a:ext uri="{FF2B5EF4-FFF2-40B4-BE49-F238E27FC236}">
              <a16:creationId xmlns:a16="http://schemas.microsoft.com/office/drawing/2014/main" id="{4A415DE7-98D9-424F-949A-250CBB5A92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3" name="Imagen 152" descr="http://www.icbf.gov.co/images/pobtrans.gif">
          <a:extLst>
            <a:ext uri="{FF2B5EF4-FFF2-40B4-BE49-F238E27FC236}">
              <a16:creationId xmlns:a16="http://schemas.microsoft.com/office/drawing/2014/main" id="{6225D5AD-A4AA-4CA9-948C-4E76053E80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4" name="Imagen 153" descr="http://www.icbf.gov.co/images/pobtrans.gif">
          <a:extLst>
            <a:ext uri="{FF2B5EF4-FFF2-40B4-BE49-F238E27FC236}">
              <a16:creationId xmlns:a16="http://schemas.microsoft.com/office/drawing/2014/main" id="{0BC51D37-65E3-4156-B817-6852B6BE17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5" name="Imagen 154" descr="http://www.icbf.gov.co/images/pobtrans.gif">
          <a:extLst>
            <a:ext uri="{FF2B5EF4-FFF2-40B4-BE49-F238E27FC236}">
              <a16:creationId xmlns:a16="http://schemas.microsoft.com/office/drawing/2014/main" id="{17D92591-7361-40D1-BCDA-CB9D85C81D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6" name="Imagen 155" descr="http://www.icbf.gov.co/images/pobtrans.gif">
          <a:extLst>
            <a:ext uri="{FF2B5EF4-FFF2-40B4-BE49-F238E27FC236}">
              <a16:creationId xmlns:a16="http://schemas.microsoft.com/office/drawing/2014/main" id="{8E4F8CC1-0290-4857-A7B0-19F5CA0A2E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7" name="Imagen 156" descr="http://www.icbf.gov.co/images/pobtrans.gif">
          <a:extLst>
            <a:ext uri="{FF2B5EF4-FFF2-40B4-BE49-F238E27FC236}">
              <a16:creationId xmlns:a16="http://schemas.microsoft.com/office/drawing/2014/main" id="{1266F31A-4909-4424-8AF3-9378D7DBD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8" name="Imagen 157" descr="http://www.icbf.gov.co/images/pobtrans.gif">
          <a:extLst>
            <a:ext uri="{FF2B5EF4-FFF2-40B4-BE49-F238E27FC236}">
              <a16:creationId xmlns:a16="http://schemas.microsoft.com/office/drawing/2014/main" id="{2CEF58FA-11AF-4164-A4CF-61414E29C1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59" name="Imagen 158" descr="http://www.icbf.gov.co/images/pobtrans.gif">
          <a:extLst>
            <a:ext uri="{FF2B5EF4-FFF2-40B4-BE49-F238E27FC236}">
              <a16:creationId xmlns:a16="http://schemas.microsoft.com/office/drawing/2014/main" id="{560B9DC3-A2C1-4DC1-92FD-0765B96D67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0" name="Imagen 159" descr="http://www.icbf.gov.co/images/pobtrans.gif">
          <a:extLst>
            <a:ext uri="{FF2B5EF4-FFF2-40B4-BE49-F238E27FC236}">
              <a16:creationId xmlns:a16="http://schemas.microsoft.com/office/drawing/2014/main" id="{B3B6D308-C5BF-42AB-BFEC-2B73508134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1" name="Imagen 160" descr="http://www.icbf.gov.co/images/pobtrans.gif">
          <a:extLst>
            <a:ext uri="{FF2B5EF4-FFF2-40B4-BE49-F238E27FC236}">
              <a16:creationId xmlns:a16="http://schemas.microsoft.com/office/drawing/2014/main" id="{50524853-C2BD-4234-BE66-2F85776BE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2" name="Imagen 161" descr="http://www.icbf.gov.co/images/pobtrans.gif">
          <a:extLst>
            <a:ext uri="{FF2B5EF4-FFF2-40B4-BE49-F238E27FC236}">
              <a16:creationId xmlns:a16="http://schemas.microsoft.com/office/drawing/2014/main" id="{B02CE4B7-918E-4D8C-A419-0842B21F1A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3" name="Imagen 162" descr="http://www.icbf.gov.co/images/pobtrans.gif">
          <a:extLst>
            <a:ext uri="{FF2B5EF4-FFF2-40B4-BE49-F238E27FC236}">
              <a16:creationId xmlns:a16="http://schemas.microsoft.com/office/drawing/2014/main" id="{932FCAED-0DF2-4E3A-A6BA-6F9463C7EF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4" name="Imagen 163" descr="http://www.icbf.gov.co/images/pobtrans.gif">
          <a:extLst>
            <a:ext uri="{FF2B5EF4-FFF2-40B4-BE49-F238E27FC236}">
              <a16:creationId xmlns:a16="http://schemas.microsoft.com/office/drawing/2014/main" id="{B4D4B15F-0BF6-4311-B039-A54E811462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5" name="Imagen 164" descr="http://www.icbf.gov.co/images/pobtrans.gif">
          <a:extLst>
            <a:ext uri="{FF2B5EF4-FFF2-40B4-BE49-F238E27FC236}">
              <a16:creationId xmlns:a16="http://schemas.microsoft.com/office/drawing/2014/main" id="{92A54B8A-84DD-4DE1-974C-99AA141DFE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6" name="Imagen 165" descr="http://www.icbf.gov.co/images/pobtrans.gif">
          <a:extLst>
            <a:ext uri="{FF2B5EF4-FFF2-40B4-BE49-F238E27FC236}">
              <a16:creationId xmlns:a16="http://schemas.microsoft.com/office/drawing/2014/main" id="{11D97518-3650-470E-96E2-451515F28F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7" name="Imagen 166" descr="http://www.icbf.gov.co/images/pobtrans.gif">
          <a:extLst>
            <a:ext uri="{FF2B5EF4-FFF2-40B4-BE49-F238E27FC236}">
              <a16:creationId xmlns:a16="http://schemas.microsoft.com/office/drawing/2014/main" id="{2CCC93E3-B75C-4060-A5A7-322B4B037F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8" name="Imagen 167" descr="http://www.icbf.gov.co/images/pobtrans.gif">
          <a:extLst>
            <a:ext uri="{FF2B5EF4-FFF2-40B4-BE49-F238E27FC236}">
              <a16:creationId xmlns:a16="http://schemas.microsoft.com/office/drawing/2014/main" id="{738C61E7-C510-4E07-BA67-5692C50A3F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69" name="Imagen 168" descr="http://www.icbf.gov.co/images/pobtrans.gif">
          <a:extLst>
            <a:ext uri="{FF2B5EF4-FFF2-40B4-BE49-F238E27FC236}">
              <a16:creationId xmlns:a16="http://schemas.microsoft.com/office/drawing/2014/main" id="{9AAF2C84-2C05-48AC-BEC7-F9FC419E2D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0" name="Imagen 169" descr="http://www.icbf.gov.co/images/pobtrans.gif">
          <a:extLst>
            <a:ext uri="{FF2B5EF4-FFF2-40B4-BE49-F238E27FC236}">
              <a16:creationId xmlns:a16="http://schemas.microsoft.com/office/drawing/2014/main" id="{339DF6DD-12DD-45DB-A7BC-78F869FA4B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1" name="Imagen 170" descr="http://www.icbf.gov.co/images/pobtrans.gif">
          <a:extLst>
            <a:ext uri="{FF2B5EF4-FFF2-40B4-BE49-F238E27FC236}">
              <a16:creationId xmlns:a16="http://schemas.microsoft.com/office/drawing/2014/main" id="{A3BC1614-1CD5-4CF8-A5D8-9F280CD6B5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2" name="Imagen 171" descr="http://www.icbf.gov.co/images/pobtrans.gif">
          <a:extLst>
            <a:ext uri="{FF2B5EF4-FFF2-40B4-BE49-F238E27FC236}">
              <a16:creationId xmlns:a16="http://schemas.microsoft.com/office/drawing/2014/main" id="{468A0FF4-093C-43CF-926B-6599B7C659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3" name="Imagen 172" descr="http://www.icbf.gov.co/images/pobtrans.gif">
          <a:extLst>
            <a:ext uri="{FF2B5EF4-FFF2-40B4-BE49-F238E27FC236}">
              <a16:creationId xmlns:a16="http://schemas.microsoft.com/office/drawing/2014/main" id="{C36F252A-E111-4BD3-80BE-685DCCAB48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4" name="Imagen 173" descr="http://www.icbf.gov.co/images/pobtrans.gif">
          <a:extLst>
            <a:ext uri="{FF2B5EF4-FFF2-40B4-BE49-F238E27FC236}">
              <a16:creationId xmlns:a16="http://schemas.microsoft.com/office/drawing/2014/main" id="{ED48BD9D-25FD-4B25-8CF2-C875CA6680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5" name="Imagen 174" descr="http://www.icbf.gov.co/images/pobtrans.gif">
          <a:extLst>
            <a:ext uri="{FF2B5EF4-FFF2-40B4-BE49-F238E27FC236}">
              <a16:creationId xmlns:a16="http://schemas.microsoft.com/office/drawing/2014/main" id="{388AB3CC-FB6B-4020-BA9E-18D391B468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6" name="Imagen 175" descr="http://www.icbf.gov.co/images/pobtrans.gif">
          <a:extLst>
            <a:ext uri="{FF2B5EF4-FFF2-40B4-BE49-F238E27FC236}">
              <a16:creationId xmlns:a16="http://schemas.microsoft.com/office/drawing/2014/main" id="{6FFACCF9-43C7-4F10-B1D4-7B6D84015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7" name="Imagen 176" descr="http://www.icbf.gov.co/images/pobtrans.gif">
          <a:extLst>
            <a:ext uri="{FF2B5EF4-FFF2-40B4-BE49-F238E27FC236}">
              <a16:creationId xmlns:a16="http://schemas.microsoft.com/office/drawing/2014/main" id="{5DB67546-F9D4-46E0-B8B3-277F27233C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8" name="Imagen 177" descr="http://www.icbf.gov.co/images/pobtrans.gif">
          <a:extLst>
            <a:ext uri="{FF2B5EF4-FFF2-40B4-BE49-F238E27FC236}">
              <a16:creationId xmlns:a16="http://schemas.microsoft.com/office/drawing/2014/main" id="{849376A5-1696-4360-8777-85F8B5B3BA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79" name="Imagen 178" descr="http://www.icbf.gov.co/images/pobtrans.gif">
          <a:extLst>
            <a:ext uri="{FF2B5EF4-FFF2-40B4-BE49-F238E27FC236}">
              <a16:creationId xmlns:a16="http://schemas.microsoft.com/office/drawing/2014/main" id="{8C0E1A73-4B3B-44D3-8662-5228288276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0" name="Imagen 179" descr="http://www.icbf.gov.co/images/pobtrans.gif">
          <a:extLst>
            <a:ext uri="{FF2B5EF4-FFF2-40B4-BE49-F238E27FC236}">
              <a16:creationId xmlns:a16="http://schemas.microsoft.com/office/drawing/2014/main" id="{CB85CB89-D310-4694-BFFB-5A621805C5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1" name="Imagen 180" descr="http://www.icbf.gov.co/images/pobtrans.gif">
          <a:extLst>
            <a:ext uri="{FF2B5EF4-FFF2-40B4-BE49-F238E27FC236}">
              <a16:creationId xmlns:a16="http://schemas.microsoft.com/office/drawing/2014/main" id="{BBB532E9-3D66-4DB3-81FE-6EAD62091A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2" name="Imagen 181" descr="http://www.icbf.gov.co/images/pobtrans.gif">
          <a:extLst>
            <a:ext uri="{FF2B5EF4-FFF2-40B4-BE49-F238E27FC236}">
              <a16:creationId xmlns:a16="http://schemas.microsoft.com/office/drawing/2014/main" id="{A7EB6701-76BB-4091-9397-EF960B310A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3" name="Imagen 182" descr="http://www.icbf.gov.co/images/pobtrans.gif">
          <a:extLst>
            <a:ext uri="{FF2B5EF4-FFF2-40B4-BE49-F238E27FC236}">
              <a16:creationId xmlns:a16="http://schemas.microsoft.com/office/drawing/2014/main" id="{56BC9991-5EA0-41D2-8D3C-5D867049DF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4" name="Imagen 183" descr="http://www.icbf.gov.co/images/pobtrans.gif">
          <a:extLst>
            <a:ext uri="{FF2B5EF4-FFF2-40B4-BE49-F238E27FC236}">
              <a16:creationId xmlns:a16="http://schemas.microsoft.com/office/drawing/2014/main" id="{3954BDBF-5CEF-45D4-A8BE-089E989CA6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5" name="Imagen 184" descr="http://www.icbf.gov.co/images/pobtrans.gif">
          <a:extLst>
            <a:ext uri="{FF2B5EF4-FFF2-40B4-BE49-F238E27FC236}">
              <a16:creationId xmlns:a16="http://schemas.microsoft.com/office/drawing/2014/main" id="{0D9748AE-9BD1-46ED-A04A-5305DE0D86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6" name="Imagen 185" descr="http://www.icbf.gov.co/images/pobtrans.gif">
          <a:extLst>
            <a:ext uri="{FF2B5EF4-FFF2-40B4-BE49-F238E27FC236}">
              <a16:creationId xmlns:a16="http://schemas.microsoft.com/office/drawing/2014/main" id="{89540842-FE8D-455F-B5E7-E22C78D085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7" name="Imagen 186" descr="http://www.icbf.gov.co/images/pobtrans.gif">
          <a:extLst>
            <a:ext uri="{FF2B5EF4-FFF2-40B4-BE49-F238E27FC236}">
              <a16:creationId xmlns:a16="http://schemas.microsoft.com/office/drawing/2014/main" id="{7AABD6BF-5D3A-497D-9E0F-E4BD3BB892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8" name="Imagen 187" descr="http://www.icbf.gov.co/images/pobtrans.gif">
          <a:extLst>
            <a:ext uri="{FF2B5EF4-FFF2-40B4-BE49-F238E27FC236}">
              <a16:creationId xmlns:a16="http://schemas.microsoft.com/office/drawing/2014/main" id="{99DDD9C4-ECA4-4368-8543-AF78F07DD9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89" name="Imagen 188" descr="http://www.icbf.gov.co/images/pobtrans.gif">
          <a:extLst>
            <a:ext uri="{FF2B5EF4-FFF2-40B4-BE49-F238E27FC236}">
              <a16:creationId xmlns:a16="http://schemas.microsoft.com/office/drawing/2014/main" id="{F396DF2E-D820-4672-B053-3A032964E7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0" name="Imagen 189" descr="http://www.icbf.gov.co/images/pobtrans.gif">
          <a:extLst>
            <a:ext uri="{FF2B5EF4-FFF2-40B4-BE49-F238E27FC236}">
              <a16:creationId xmlns:a16="http://schemas.microsoft.com/office/drawing/2014/main" id="{C3DED5E4-5F6E-42A1-AFF7-B700A1092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1" name="Imagen 190" descr="http://www.icbf.gov.co/images/pobtrans.gif">
          <a:extLst>
            <a:ext uri="{FF2B5EF4-FFF2-40B4-BE49-F238E27FC236}">
              <a16:creationId xmlns:a16="http://schemas.microsoft.com/office/drawing/2014/main" id="{65155651-53DD-4801-9787-03D3BD5DC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2" name="Imagen 191" descr="http://www.icbf.gov.co/images/pobtrans.gif">
          <a:extLst>
            <a:ext uri="{FF2B5EF4-FFF2-40B4-BE49-F238E27FC236}">
              <a16:creationId xmlns:a16="http://schemas.microsoft.com/office/drawing/2014/main" id="{880BC52C-0F21-4F2F-9D9C-80B0E62741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3" name="Imagen 192" descr="http://www.icbf.gov.co/images/pobtrans.gif">
          <a:extLst>
            <a:ext uri="{FF2B5EF4-FFF2-40B4-BE49-F238E27FC236}">
              <a16:creationId xmlns:a16="http://schemas.microsoft.com/office/drawing/2014/main" id="{813A8DB7-17B0-4DF7-80E6-5CC92DD06D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4" name="Imagen 193" descr="http://www.icbf.gov.co/images/pobtrans.gif">
          <a:extLst>
            <a:ext uri="{FF2B5EF4-FFF2-40B4-BE49-F238E27FC236}">
              <a16:creationId xmlns:a16="http://schemas.microsoft.com/office/drawing/2014/main" id="{06AD8DF9-D86B-4925-B667-3B26782221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5" name="Imagen 194" descr="http://www.icbf.gov.co/images/pobtrans.gif">
          <a:extLst>
            <a:ext uri="{FF2B5EF4-FFF2-40B4-BE49-F238E27FC236}">
              <a16:creationId xmlns:a16="http://schemas.microsoft.com/office/drawing/2014/main" id="{7084AC4A-2ED1-4658-B29B-F725D28A39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6" name="Imagen 195" descr="http://www.icbf.gov.co/images/pobtrans.gif">
          <a:extLst>
            <a:ext uri="{FF2B5EF4-FFF2-40B4-BE49-F238E27FC236}">
              <a16:creationId xmlns:a16="http://schemas.microsoft.com/office/drawing/2014/main" id="{A01373D8-660F-4041-A219-BEB926C43B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7" name="Imagen 196" descr="http://www.icbf.gov.co/images/pobtrans.gif">
          <a:extLst>
            <a:ext uri="{FF2B5EF4-FFF2-40B4-BE49-F238E27FC236}">
              <a16:creationId xmlns:a16="http://schemas.microsoft.com/office/drawing/2014/main" id="{CE76F78E-1911-4C39-A38F-B03F22D0DE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8" name="Imagen 197" descr="http://www.icbf.gov.co/images/pobtrans.gif">
          <a:extLst>
            <a:ext uri="{FF2B5EF4-FFF2-40B4-BE49-F238E27FC236}">
              <a16:creationId xmlns:a16="http://schemas.microsoft.com/office/drawing/2014/main" id="{B3AF795D-4908-40D9-AA93-D91C229F0A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199" name="Imagen 198" descr="http://www.icbf.gov.co/images/pobtrans.gif">
          <a:extLst>
            <a:ext uri="{FF2B5EF4-FFF2-40B4-BE49-F238E27FC236}">
              <a16:creationId xmlns:a16="http://schemas.microsoft.com/office/drawing/2014/main" id="{B328E8BD-E137-4BA2-A732-BE25C18A48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0" name="Imagen 199" descr="http://www.icbf.gov.co/images/pobtrans.gif">
          <a:extLst>
            <a:ext uri="{FF2B5EF4-FFF2-40B4-BE49-F238E27FC236}">
              <a16:creationId xmlns:a16="http://schemas.microsoft.com/office/drawing/2014/main" id="{967B8463-58AC-4DF1-83D5-05C0DB2955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1" name="Imagen 200" descr="http://www.icbf.gov.co/images/pobtrans.gif">
          <a:extLst>
            <a:ext uri="{FF2B5EF4-FFF2-40B4-BE49-F238E27FC236}">
              <a16:creationId xmlns:a16="http://schemas.microsoft.com/office/drawing/2014/main" id="{F18E6D41-FCDC-4F3C-9E04-29E91F3340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2" name="Imagen 201" descr="http://www.icbf.gov.co/images/pobtrans.gif">
          <a:extLst>
            <a:ext uri="{FF2B5EF4-FFF2-40B4-BE49-F238E27FC236}">
              <a16:creationId xmlns:a16="http://schemas.microsoft.com/office/drawing/2014/main" id="{6F8C6A35-D107-4F11-8B49-4CEE2B81B9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3" name="Imagen 202" descr="http://www.icbf.gov.co/images/pobtrans.gif">
          <a:extLst>
            <a:ext uri="{FF2B5EF4-FFF2-40B4-BE49-F238E27FC236}">
              <a16:creationId xmlns:a16="http://schemas.microsoft.com/office/drawing/2014/main" id="{09E92F33-C2B6-4A2C-98FF-56F1F8FA9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4" name="Imagen 203" descr="http://www.icbf.gov.co/images/pobtrans.gif">
          <a:extLst>
            <a:ext uri="{FF2B5EF4-FFF2-40B4-BE49-F238E27FC236}">
              <a16:creationId xmlns:a16="http://schemas.microsoft.com/office/drawing/2014/main" id="{03CB883F-0C38-42CA-824E-8B32DB9729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5" name="Imagen 204" descr="http://www.icbf.gov.co/images/pobtrans.gif">
          <a:extLst>
            <a:ext uri="{FF2B5EF4-FFF2-40B4-BE49-F238E27FC236}">
              <a16:creationId xmlns:a16="http://schemas.microsoft.com/office/drawing/2014/main" id="{6C11FD5B-CCF4-40C6-AD3A-FB51AB34FC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6" name="Imagen 205" descr="http://www.icbf.gov.co/images/pobtrans.gif">
          <a:extLst>
            <a:ext uri="{FF2B5EF4-FFF2-40B4-BE49-F238E27FC236}">
              <a16:creationId xmlns:a16="http://schemas.microsoft.com/office/drawing/2014/main" id="{6348CFEC-FE0A-428B-9DA3-5F461150AB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7" name="Imagen 206" descr="http://www.icbf.gov.co/images/pobtrans.gif">
          <a:extLst>
            <a:ext uri="{FF2B5EF4-FFF2-40B4-BE49-F238E27FC236}">
              <a16:creationId xmlns:a16="http://schemas.microsoft.com/office/drawing/2014/main" id="{6E378449-774D-4F64-AB53-D44AE6DE3D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8" name="Imagen 207" descr="http://www.icbf.gov.co/images/pobtrans.gif">
          <a:extLst>
            <a:ext uri="{FF2B5EF4-FFF2-40B4-BE49-F238E27FC236}">
              <a16:creationId xmlns:a16="http://schemas.microsoft.com/office/drawing/2014/main" id="{C2DDBB42-1951-4EB4-A405-999E72739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09" name="Imagen 208" descr="http://www.icbf.gov.co/images/pobtrans.gif">
          <a:extLst>
            <a:ext uri="{FF2B5EF4-FFF2-40B4-BE49-F238E27FC236}">
              <a16:creationId xmlns:a16="http://schemas.microsoft.com/office/drawing/2014/main" id="{45147514-34AE-43D7-9B84-71CA28F181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0" name="Imagen 209" descr="http://www.icbf.gov.co/images/pobtrans.gif">
          <a:extLst>
            <a:ext uri="{FF2B5EF4-FFF2-40B4-BE49-F238E27FC236}">
              <a16:creationId xmlns:a16="http://schemas.microsoft.com/office/drawing/2014/main" id="{A2B94915-A0C6-4C6C-8415-2810E32F41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1" name="Imagen 210" descr="http://www.icbf.gov.co/images/pobtrans.gif">
          <a:extLst>
            <a:ext uri="{FF2B5EF4-FFF2-40B4-BE49-F238E27FC236}">
              <a16:creationId xmlns:a16="http://schemas.microsoft.com/office/drawing/2014/main" id="{D41C87E6-6E37-4143-898D-25C98E62D1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2" name="Imagen 211" descr="http://www.icbf.gov.co/images/pobtrans.gif">
          <a:extLst>
            <a:ext uri="{FF2B5EF4-FFF2-40B4-BE49-F238E27FC236}">
              <a16:creationId xmlns:a16="http://schemas.microsoft.com/office/drawing/2014/main" id="{B0B32E6F-9693-4B37-A60D-BF283633A7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3" name="Imagen 212" descr="http://www.icbf.gov.co/images/pobtrans.gif">
          <a:extLst>
            <a:ext uri="{FF2B5EF4-FFF2-40B4-BE49-F238E27FC236}">
              <a16:creationId xmlns:a16="http://schemas.microsoft.com/office/drawing/2014/main" id="{7A02BDEF-E0FD-4B53-81E0-A495A63B2D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4" name="Imagen 213" descr="http://www.icbf.gov.co/images/pobtrans.gif">
          <a:extLst>
            <a:ext uri="{FF2B5EF4-FFF2-40B4-BE49-F238E27FC236}">
              <a16:creationId xmlns:a16="http://schemas.microsoft.com/office/drawing/2014/main" id="{02444998-5361-430A-9D0E-AB42A4CF54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5" name="Imagen 214" descr="http://www.icbf.gov.co/images/pobtrans.gif">
          <a:extLst>
            <a:ext uri="{FF2B5EF4-FFF2-40B4-BE49-F238E27FC236}">
              <a16:creationId xmlns:a16="http://schemas.microsoft.com/office/drawing/2014/main" id="{03A1BC78-5CED-4A25-A580-1F1E11BBEC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6" name="Imagen 215" descr="http://www.icbf.gov.co/images/pobtrans.gif">
          <a:extLst>
            <a:ext uri="{FF2B5EF4-FFF2-40B4-BE49-F238E27FC236}">
              <a16:creationId xmlns:a16="http://schemas.microsoft.com/office/drawing/2014/main" id="{53CD3514-C462-461E-8944-67BF5AD4FA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7" name="Imagen 216" descr="http://www.icbf.gov.co/images/pobtrans.gif">
          <a:extLst>
            <a:ext uri="{FF2B5EF4-FFF2-40B4-BE49-F238E27FC236}">
              <a16:creationId xmlns:a16="http://schemas.microsoft.com/office/drawing/2014/main" id="{4F21983F-42DC-497C-BB5B-63B2E63F1B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8" name="Imagen 217" descr="http://www.icbf.gov.co/images/pobtrans.gif">
          <a:extLst>
            <a:ext uri="{FF2B5EF4-FFF2-40B4-BE49-F238E27FC236}">
              <a16:creationId xmlns:a16="http://schemas.microsoft.com/office/drawing/2014/main" id="{2C481124-3308-431C-8DB4-FBF257879A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19" name="Imagen 218" descr="http://www.icbf.gov.co/images/pobtrans.gif">
          <a:extLst>
            <a:ext uri="{FF2B5EF4-FFF2-40B4-BE49-F238E27FC236}">
              <a16:creationId xmlns:a16="http://schemas.microsoft.com/office/drawing/2014/main" id="{7EB3BB55-1AF1-4924-B90F-F10F2E49AB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0" name="Imagen 219" descr="http://www.icbf.gov.co/images/pobtrans.gif">
          <a:extLst>
            <a:ext uri="{FF2B5EF4-FFF2-40B4-BE49-F238E27FC236}">
              <a16:creationId xmlns:a16="http://schemas.microsoft.com/office/drawing/2014/main" id="{5747DC97-591D-4CB0-98E6-E0385B572E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1" name="Imagen 220" descr="http://www.icbf.gov.co/images/pobtrans.gif">
          <a:extLst>
            <a:ext uri="{FF2B5EF4-FFF2-40B4-BE49-F238E27FC236}">
              <a16:creationId xmlns:a16="http://schemas.microsoft.com/office/drawing/2014/main" id="{61606D99-B81A-4D5E-A5C8-63AE22CD8E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2" name="Imagen 221" descr="http://www.icbf.gov.co/images/pobtrans.gif">
          <a:extLst>
            <a:ext uri="{FF2B5EF4-FFF2-40B4-BE49-F238E27FC236}">
              <a16:creationId xmlns:a16="http://schemas.microsoft.com/office/drawing/2014/main" id="{50650D00-7CAE-43F0-9CD1-097346EA26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3" name="Imagen 222" descr="http://www.icbf.gov.co/images/pobtrans.gif">
          <a:extLst>
            <a:ext uri="{FF2B5EF4-FFF2-40B4-BE49-F238E27FC236}">
              <a16:creationId xmlns:a16="http://schemas.microsoft.com/office/drawing/2014/main" id="{AC8E0241-B1C8-4C81-BA83-9E2699A592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4" name="Imagen 223" descr="http://www.icbf.gov.co/images/pobtrans.gif">
          <a:extLst>
            <a:ext uri="{FF2B5EF4-FFF2-40B4-BE49-F238E27FC236}">
              <a16:creationId xmlns:a16="http://schemas.microsoft.com/office/drawing/2014/main" id="{84F6CD8E-89AA-41CE-89E7-23A12FC978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5" name="Imagen 224" descr="http://www.icbf.gov.co/images/pobtrans.gif">
          <a:extLst>
            <a:ext uri="{FF2B5EF4-FFF2-40B4-BE49-F238E27FC236}">
              <a16:creationId xmlns:a16="http://schemas.microsoft.com/office/drawing/2014/main" id="{E792EE7A-A1A9-4721-A38B-C48C3A91FE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6" name="Imagen 225" descr="http://www.icbf.gov.co/images/pobtrans.gif">
          <a:extLst>
            <a:ext uri="{FF2B5EF4-FFF2-40B4-BE49-F238E27FC236}">
              <a16:creationId xmlns:a16="http://schemas.microsoft.com/office/drawing/2014/main" id="{1691D8A2-E4F5-45F1-81CE-0D6C6864B7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7" name="Imagen 226" descr="http://www.icbf.gov.co/images/pobtrans.gif">
          <a:extLst>
            <a:ext uri="{FF2B5EF4-FFF2-40B4-BE49-F238E27FC236}">
              <a16:creationId xmlns:a16="http://schemas.microsoft.com/office/drawing/2014/main" id="{083ECF92-B4CE-4909-A9FA-BD6588CA6D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8" name="Imagen 227" descr="http://www.icbf.gov.co/images/pobtrans.gif">
          <a:extLst>
            <a:ext uri="{FF2B5EF4-FFF2-40B4-BE49-F238E27FC236}">
              <a16:creationId xmlns:a16="http://schemas.microsoft.com/office/drawing/2014/main" id="{6578D131-4679-4256-BF7A-C69EE00460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29" name="Imagen 228" descr="http://www.icbf.gov.co/images/pobtrans.gif">
          <a:extLst>
            <a:ext uri="{FF2B5EF4-FFF2-40B4-BE49-F238E27FC236}">
              <a16:creationId xmlns:a16="http://schemas.microsoft.com/office/drawing/2014/main" id="{770A882E-78D9-4611-99CA-B671A2005A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0" name="Imagen 229" descr="http://www.icbf.gov.co/images/pobtrans.gif">
          <a:extLst>
            <a:ext uri="{FF2B5EF4-FFF2-40B4-BE49-F238E27FC236}">
              <a16:creationId xmlns:a16="http://schemas.microsoft.com/office/drawing/2014/main" id="{23883464-F2A6-4F63-868A-51B7DEE386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1" name="Imagen 230" descr="http://www.icbf.gov.co/images/pobtrans.gif">
          <a:extLst>
            <a:ext uri="{FF2B5EF4-FFF2-40B4-BE49-F238E27FC236}">
              <a16:creationId xmlns:a16="http://schemas.microsoft.com/office/drawing/2014/main" id="{BFFF0D84-A694-4324-ADE4-6369864B69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2" name="Imagen 231" descr="http://www.icbf.gov.co/images/pobtrans.gif">
          <a:extLst>
            <a:ext uri="{FF2B5EF4-FFF2-40B4-BE49-F238E27FC236}">
              <a16:creationId xmlns:a16="http://schemas.microsoft.com/office/drawing/2014/main" id="{BD5D54A4-6CCC-4729-B853-C7018034BD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3" name="Imagen 232" descr="http://www.icbf.gov.co/images/pobtrans.gif">
          <a:extLst>
            <a:ext uri="{FF2B5EF4-FFF2-40B4-BE49-F238E27FC236}">
              <a16:creationId xmlns:a16="http://schemas.microsoft.com/office/drawing/2014/main" id="{83B5EAE8-E6DD-4919-979A-C436FA6FEF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4" name="Imagen 233" descr="http://www.icbf.gov.co/images/pobtrans.gif">
          <a:extLst>
            <a:ext uri="{FF2B5EF4-FFF2-40B4-BE49-F238E27FC236}">
              <a16:creationId xmlns:a16="http://schemas.microsoft.com/office/drawing/2014/main" id="{E497553E-9CEE-45C2-87AC-5F92A9E6CC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5" name="Imagen 234" descr="http://www.icbf.gov.co/images/pobtrans.gif">
          <a:extLst>
            <a:ext uri="{FF2B5EF4-FFF2-40B4-BE49-F238E27FC236}">
              <a16:creationId xmlns:a16="http://schemas.microsoft.com/office/drawing/2014/main" id="{75D68C40-49BC-4F4F-B453-A6052DFF86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6" name="Imagen 235" descr="http://www.icbf.gov.co/images/pobtrans.gif">
          <a:extLst>
            <a:ext uri="{FF2B5EF4-FFF2-40B4-BE49-F238E27FC236}">
              <a16:creationId xmlns:a16="http://schemas.microsoft.com/office/drawing/2014/main" id="{52466CBC-13E9-4EDB-9C43-92800AEDB6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7" name="Imagen 236" descr="http://www.icbf.gov.co/images/pobtrans.gif">
          <a:extLst>
            <a:ext uri="{FF2B5EF4-FFF2-40B4-BE49-F238E27FC236}">
              <a16:creationId xmlns:a16="http://schemas.microsoft.com/office/drawing/2014/main" id="{50AF9021-866D-48B5-BE0E-45D5B34B1C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8" name="Imagen 237" descr="http://www.icbf.gov.co/images/pobtrans.gif">
          <a:extLst>
            <a:ext uri="{FF2B5EF4-FFF2-40B4-BE49-F238E27FC236}">
              <a16:creationId xmlns:a16="http://schemas.microsoft.com/office/drawing/2014/main" id="{D321460F-A8E0-4572-A167-82BC3E0989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39" name="Imagen 238" descr="http://www.icbf.gov.co/images/pobtrans.gif">
          <a:extLst>
            <a:ext uri="{FF2B5EF4-FFF2-40B4-BE49-F238E27FC236}">
              <a16:creationId xmlns:a16="http://schemas.microsoft.com/office/drawing/2014/main" id="{385D86CB-A839-493D-928B-4978F0FBA6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0" name="Imagen 239" descr="http://www.icbf.gov.co/images/pobtrans.gif">
          <a:extLst>
            <a:ext uri="{FF2B5EF4-FFF2-40B4-BE49-F238E27FC236}">
              <a16:creationId xmlns:a16="http://schemas.microsoft.com/office/drawing/2014/main" id="{82DE5E71-4499-4799-A47E-3820BBD411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1" name="Imagen 240" descr="http://www.icbf.gov.co/images/pobtrans.gif">
          <a:extLst>
            <a:ext uri="{FF2B5EF4-FFF2-40B4-BE49-F238E27FC236}">
              <a16:creationId xmlns:a16="http://schemas.microsoft.com/office/drawing/2014/main" id="{0A0AE842-B766-4521-A324-F1097823CE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2" name="Imagen 241" descr="http://www.icbf.gov.co/images/pobtrans.gif">
          <a:extLst>
            <a:ext uri="{FF2B5EF4-FFF2-40B4-BE49-F238E27FC236}">
              <a16:creationId xmlns:a16="http://schemas.microsoft.com/office/drawing/2014/main" id="{D42FC53E-4314-49D2-B70E-A2869D47E9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3" name="Imagen 242" descr="http://www.icbf.gov.co/images/pobtrans.gif">
          <a:extLst>
            <a:ext uri="{FF2B5EF4-FFF2-40B4-BE49-F238E27FC236}">
              <a16:creationId xmlns:a16="http://schemas.microsoft.com/office/drawing/2014/main" id="{DCA9F96D-6A5B-434A-82AD-7581280362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4" name="Imagen 243" descr="http://www.icbf.gov.co/images/pobtrans.gif">
          <a:extLst>
            <a:ext uri="{FF2B5EF4-FFF2-40B4-BE49-F238E27FC236}">
              <a16:creationId xmlns:a16="http://schemas.microsoft.com/office/drawing/2014/main" id="{2511C12B-79BF-4EC1-B004-BAA1899C5F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5" name="Imagen 244" descr="http://www.icbf.gov.co/images/pobtrans.gif">
          <a:extLst>
            <a:ext uri="{FF2B5EF4-FFF2-40B4-BE49-F238E27FC236}">
              <a16:creationId xmlns:a16="http://schemas.microsoft.com/office/drawing/2014/main" id="{F8686495-BB74-4E18-A08A-8FF8B18A47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6" name="Imagen 245" descr="http://www.icbf.gov.co/images/pobtrans.gif">
          <a:extLst>
            <a:ext uri="{FF2B5EF4-FFF2-40B4-BE49-F238E27FC236}">
              <a16:creationId xmlns:a16="http://schemas.microsoft.com/office/drawing/2014/main" id="{DB45A08F-C7D9-4D2D-A17F-96B33A4C2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7" name="Imagen 246" descr="http://www.icbf.gov.co/images/pobtrans.gif">
          <a:extLst>
            <a:ext uri="{FF2B5EF4-FFF2-40B4-BE49-F238E27FC236}">
              <a16:creationId xmlns:a16="http://schemas.microsoft.com/office/drawing/2014/main" id="{564927EF-94D6-4026-AF7C-FDBD173038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8" name="Imagen 247" descr="http://www.icbf.gov.co/images/pobtrans.gif">
          <a:extLst>
            <a:ext uri="{FF2B5EF4-FFF2-40B4-BE49-F238E27FC236}">
              <a16:creationId xmlns:a16="http://schemas.microsoft.com/office/drawing/2014/main" id="{2CE9B2D9-9BB0-470A-B2F9-A50FDB045F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49" name="Imagen 248" descr="http://www.icbf.gov.co/images/pobtrans.gif">
          <a:extLst>
            <a:ext uri="{FF2B5EF4-FFF2-40B4-BE49-F238E27FC236}">
              <a16:creationId xmlns:a16="http://schemas.microsoft.com/office/drawing/2014/main" id="{62B30923-BCF5-4116-9D6C-0DFD8EF4B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0" name="Imagen 249" descr="http://www.icbf.gov.co/images/pobtrans.gif">
          <a:extLst>
            <a:ext uri="{FF2B5EF4-FFF2-40B4-BE49-F238E27FC236}">
              <a16:creationId xmlns:a16="http://schemas.microsoft.com/office/drawing/2014/main" id="{56028115-7B56-41A3-B2EA-95B36BD222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1" name="Imagen 250" descr="http://www.icbf.gov.co/images/pobtrans.gif">
          <a:extLst>
            <a:ext uri="{FF2B5EF4-FFF2-40B4-BE49-F238E27FC236}">
              <a16:creationId xmlns:a16="http://schemas.microsoft.com/office/drawing/2014/main" id="{DC560FE2-3364-4622-AB32-025C8C966D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2" name="Imagen 251" descr="http://www.icbf.gov.co/images/pobtrans.gif">
          <a:extLst>
            <a:ext uri="{FF2B5EF4-FFF2-40B4-BE49-F238E27FC236}">
              <a16:creationId xmlns:a16="http://schemas.microsoft.com/office/drawing/2014/main" id="{5B3170AA-573B-4F80-98C2-06DBB378B0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3" name="Imagen 252" descr="http://www.icbf.gov.co/images/pobtrans.gif">
          <a:extLst>
            <a:ext uri="{FF2B5EF4-FFF2-40B4-BE49-F238E27FC236}">
              <a16:creationId xmlns:a16="http://schemas.microsoft.com/office/drawing/2014/main" id="{DA42D371-C588-4DF4-91A1-86D0D92A86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4" name="Imagen 253" descr="http://www.icbf.gov.co/images/pobtrans.gif">
          <a:extLst>
            <a:ext uri="{FF2B5EF4-FFF2-40B4-BE49-F238E27FC236}">
              <a16:creationId xmlns:a16="http://schemas.microsoft.com/office/drawing/2014/main" id="{4766D81A-554E-4096-8EAE-5518B82482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5" name="Imagen 254" descr="http://www.icbf.gov.co/images/pobtrans.gif">
          <a:extLst>
            <a:ext uri="{FF2B5EF4-FFF2-40B4-BE49-F238E27FC236}">
              <a16:creationId xmlns:a16="http://schemas.microsoft.com/office/drawing/2014/main" id="{33635FD6-A806-4ADF-AF1A-9972065251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6" name="Imagen 255" descr="http://www.icbf.gov.co/images/pobtrans.gif">
          <a:extLst>
            <a:ext uri="{FF2B5EF4-FFF2-40B4-BE49-F238E27FC236}">
              <a16:creationId xmlns:a16="http://schemas.microsoft.com/office/drawing/2014/main" id="{D44B8AC4-4002-4349-BC4D-C106F85C1C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7" name="Imagen 256" descr="http://www.icbf.gov.co/images/pobtrans.gif">
          <a:extLst>
            <a:ext uri="{FF2B5EF4-FFF2-40B4-BE49-F238E27FC236}">
              <a16:creationId xmlns:a16="http://schemas.microsoft.com/office/drawing/2014/main" id="{0EC03AB2-949A-4914-8F74-EC2B796A72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8" name="Imagen 257" descr="http://www.icbf.gov.co/images/pobtrans.gif">
          <a:extLst>
            <a:ext uri="{FF2B5EF4-FFF2-40B4-BE49-F238E27FC236}">
              <a16:creationId xmlns:a16="http://schemas.microsoft.com/office/drawing/2014/main" id="{8D22326E-B664-4AE4-9545-70A7AA8954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59" name="Imagen 258" descr="http://www.icbf.gov.co/images/pobtrans.gif">
          <a:extLst>
            <a:ext uri="{FF2B5EF4-FFF2-40B4-BE49-F238E27FC236}">
              <a16:creationId xmlns:a16="http://schemas.microsoft.com/office/drawing/2014/main" id="{62CC3AF9-6B42-4FC4-AEE0-1D4668DFE3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0" name="Imagen 259" descr="http://www.icbf.gov.co/images/pobtrans.gif">
          <a:extLst>
            <a:ext uri="{FF2B5EF4-FFF2-40B4-BE49-F238E27FC236}">
              <a16:creationId xmlns:a16="http://schemas.microsoft.com/office/drawing/2014/main" id="{839A029F-3C14-432D-B172-50DE3DD5A2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1" name="Imagen 260" descr="http://www.icbf.gov.co/images/pobtrans.gif">
          <a:extLst>
            <a:ext uri="{FF2B5EF4-FFF2-40B4-BE49-F238E27FC236}">
              <a16:creationId xmlns:a16="http://schemas.microsoft.com/office/drawing/2014/main" id="{D8B4B6B1-BDEE-4D2F-91D7-82A664A859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2" name="Imagen 261" descr="http://www.icbf.gov.co/images/pobtrans.gif">
          <a:extLst>
            <a:ext uri="{FF2B5EF4-FFF2-40B4-BE49-F238E27FC236}">
              <a16:creationId xmlns:a16="http://schemas.microsoft.com/office/drawing/2014/main" id="{781500D9-D54A-4335-8EF6-C72936D18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3" name="Imagen 262" descr="http://www.icbf.gov.co/images/pobtrans.gif">
          <a:extLst>
            <a:ext uri="{FF2B5EF4-FFF2-40B4-BE49-F238E27FC236}">
              <a16:creationId xmlns:a16="http://schemas.microsoft.com/office/drawing/2014/main" id="{01431FE1-9D09-4FF9-9615-57268B4CF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4" name="Imagen 263" descr="http://www.icbf.gov.co/images/pobtrans.gif">
          <a:extLst>
            <a:ext uri="{FF2B5EF4-FFF2-40B4-BE49-F238E27FC236}">
              <a16:creationId xmlns:a16="http://schemas.microsoft.com/office/drawing/2014/main" id="{CEFE22B0-4023-492F-883C-2268C06F6C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5" name="Imagen 264" descr="http://www.icbf.gov.co/images/pobtrans.gif">
          <a:extLst>
            <a:ext uri="{FF2B5EF4-FFF2-40B4-BE49-F238E27FC236}">
              <a16:creationId xmlns:a16="http://schemas.microsoft.com/office/drawing/2014/main" id="{67D90B7E-298A-4B4F-8116-22CEC2556D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6" name="Imagen 265" descr="http://www.icbf.gov.co/images/pobtrans.gif">
          <a:extLst>
            <a:ext uri="{FF2B5EF4-FFF2-40B4-BE49-F238E27FC236}">
              <a16:creationId xmlns:a16="http://schemas.microsoft.com/office/drawing/2014/main" id="{7A3F10B0-B206-46CE-B389-AF03093FB5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7" name="Imagen 266" descr="http://www.icbf.gov.co/images/pobtrans.gif">
          <a:extLst>
            <a:ext uri="{FF2B5EF4-FFF2-40B4-BE49-F238E27FC236}">
              <a16:creationId xmlns:a16="http://schemas.microsoft.com/office/drawing/2014/main" id="{E1B1E2E4-83EA-4F29-AAAD-2CD3E92E1B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8" name="Imagen 267" descr="http://www.icbf.gov.co/images/pobtrans.gif">
          <a:extLst>
            <a:ext uri="{FF2B5EF4-FFF2-40B4-BE49-F238E27FC236}">
              <a16:creationId xmlns:a16="http://schemas.microsoft.com/office/drawing/2014/main" id="{540FAB37-94BD-4DF8-965F-00EFD526B6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69" name="Imagen 268" descr="http://www.icbf.gov.co/images/pobtrans.gif">
          <a:extLst>
            <a:ext uri="{FF2B5EF4-FFF2-40B4-BE49-F238E27FC236}">
              <a16:creationId xmlns:a16="http://schemas.microsoft.com/office/drawing/2014/main" id="{08B1FFDB-0FF6-4AB5-8895-987C6B0114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0" name="Imagen 269" descr="http://www.icbf.gov.co/images/pobtrans.gif">
          <a:extLst>
            <a:ext uri="{FF2B5EF4-FFF2-40B4-BE49-F238E27FC236}">
              <a16:creationId xmlns:a16="http://schemas.microsoft.com/office/drawing/2014/main" id="{71CA4EF5-6073-4926-A97D-D90FDB9D05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1" name="Imagen 270" descr="http://www.icbf.gov.co/images/pobtrans.gif">
          <a:extLst>
            <a:ext uri="{FF2B5EF4-FFF2-40B4-BE49-F238E27FC236}">
              <a16:creationId xmlns:a16="http://schemas.microsoft.com/office/drawing/2014/main" id="{7933558F-A538-46CC-97C9-F3A7283D32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2" name="Imagen 271" descr="http://www.icbf.gov.co/images/pobtrans.gif">
          <a:extLst>
            <a:ext uri="{FF2B5EF4-FFF2-40B4-BE49-F238E27FC236}">
              <a16:creationId xmlns:a16="http://schemas.microsoft.com/office/drawing/2014/main" id="{A91D031D-036E-4F91-A75D-7C0AE5BA1D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3" name="Imagen 272" descr="http://www.icbf.gov.co/images/pobtrans.gif">
          <a:extLst>
            <a:ext uri="{FF2B5EF4-FFF2-40B4-BE49-F238E27FC236}">
              <a16:creationId xmlns:a16="http://schemas.microsoft.com/office/drawing/2014/main" id="{EAFE841E-8666-48D9-8450-906F24F0FF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4" name="Imagen 273" descr="http://www.icbf.gov.co/images/pobtrans.gif">
          <a:extLst>
            <a:ext uri="{FF2B5EF4-FFF2-40B4-BE49-F238E27FC236}">
              <a16:creationId xmlns:a16="http://schemas.microsoft.com/office/drawing/2014/main" id="{BE523FD7-4E18-4081-96F2-7184A5E067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5" name="Imagen 274" descr="http://www.icbf.gov.co/images/pobtrans.gif">
          <a:extLst>
            <a:ext uri="{FF2B5EF4-FFF2-40B4-BE49-F238E27FC236}">
              <a16:creationId xmlns:a16="http://schemas.microsoft.com/office/drawing/2014/main" id="{2A6F32B0-46F3-4C08-B1FE-CB7DF66E17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6" name="Imagen 275" descr="http://www.icbf.gov.co/images/pobtrans.gif">
          <a:extLst>
            <a:ext uri="{FF2B5EF4-FFF2-40B4-BE49-F238E27FC236}">
              <a16:creationId xmlns:a16="http://schemas.microsoft.com/office/drawing/2014/main" id="{174B6402-C401-4955-A0AE-AF13918A2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7" name="Imagen 276" descr="http://www.icbf.gov.co/images/pobtrans.gif">
          <a:extLst>
            <a:ext uri="{FF2B5EF4-FFF2-40B4-BE49-F238E27FC236}">
              <a16:creationId xmlns:a16="http://schemas.microsoft.com/office/drawing/2014/main" id="{7C901328-1C50-4D57-BE52-1F79DDA833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8" name="Imagen 277" descr="http://www.icbf.gov.co/images/pobtrans.gif">
          <a:extLst>
            <a:ext uri="{FF2B5EF4-FFF2-40B4-BE49-F238E27FC236}">
              <a16:creationId xmlns:a16="http://schemas.microsoft.com/office/drawing/2014/main" id="{2B71B70B-9F98-42FE-B76A-2F25A602B2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79" name="Imagen 278" descr="http://www.icbf.gov.co/images/pobtrans.gif">
          <a:extLst>
            <a:ext uri="{FF2B5EF4-FFF2-40B4-BE49-F238E27FC236}">
              <a16:creationId xmlns:a16="http://schemas.microsoft.com/office/drawing/2014/main" id="{77B48466-61D0-46AA-8EEB-385B3A83C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0" name="Imagen 279" descr="http://www.icbf.gov.co/images/pobtrans.gif">
          <a:extLst>
            <a:ext uri="{FF2B5EF4-FFF2-40B4-BE49-F238E27FC236}">
              <a16:creationId xmlns:a16="http://schemas.microsoft.com/office/drawing/2014/main" id="{096BDF6A-7A0F-4A24-87AF-FD0C8EC69C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1" name="Imagen 280" descr="http://www.icbf.gov.co/images/pobtrans.gif">
          <a:extLst>
            <a:ext uri="{FF2B5EF4-FFF2-40B4-BE49-F238E27FC236}">
              <a16:creationId xmlns:a16="http://schemas.microsoft.com/office/drawing/2014/main" id="{C0FE1543-FA2E-4F32-91D5-CE65BD6DB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2" name="Imagen 281" descr="http://www.icbf.gov.co/images/pobtrans.gif">
          <a:extLst>
            <a:ext uri="{FF2B5EF4-FFF2-40B4-BE49-F238E27FC236}">
              <a16:creationId xmlns:a16="http://schemas.microsoft.com/office/drawing/2014/main" id="{897924E3-D417-444F-ACC6-16D86E344C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9525" cy="114300"/>
    <xdr:pic>
      <xdr:nvPicPr>
        <xdr:cNvPr id="283" name="Imagen 282" descr="http://www.icbf.gov.co/images/pobtrans.gif">
          <a:extLst>
            <a:ext uri="{FF2B5EF4-FFF2-40B4-BE49-F238E27FC236}">
              <a16:creationId xmlns:a16="http://schemas.microsoft.com/office/drawing/2014/main" id="{0B372C11-8090-42D6-85EB-46D5425179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4" name="Imagen 283" descr="http://www.icbf.gov.co/images/pobtrans.gif">
          <a:extLst>
            <a:ext uri="{FF2B5EF4-FFF2-40B4-BE49-F238E27FC236}">
              <a16:creationId xmlns:a16="http://schemas.microsoft.com/office/drawing/2014/main" id="{8885D913-0849-4E87-AEB1-721D885895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5" name="Imagen 284" descr="http://www.icbf.gov.co/images/pobtrans.gif">
          <a:extLst>
            <a:ext uri="{FF2B5EF4-FFF2-40B4-BE49-F238E27FC236}">
              <a16:creationId xmlns:a16="http://schemas.microsoft.com/office/drawing/2014/main" id="{AC480056-13D3-4B2D-91B0-56EDE4E9D7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6" name="Imagen 285" descr="http://www.icbf.gov.co/images/pobtrans.gif">
          <a:extLst>
            <a:ext uri="{FF2B5EF4-FFF2-40B4-BE49-F238E27FC236}">
              <a16:creationId xmlns:a16="http://schemas.microsoft.com/office/drawing/2014/main" id="{81571902-EBB7-45F0-AABC-C82BCAD61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7" name="Imagen 286" descr="http://www.icbf.gov.co/images/pobtrans.gif">
          <a:extLst>
            <a:ext uri="{FF2B5EF4-FFF2-40B4-BE49-F238E27FC236}">
              <a16:creationId xmlns:a16="http://schemas.microsoft.com/office/drawing/2014/main" id="{D2B66DDA-F24D-437D-A637-16459989A8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8" name="Imagen 287" descr="http://www.icbf.gov.co/images/pobtrans.gif">
          <a:extLst>
            <a:ext uri="{FF2B5EF4-FFF2-40B4-BE49-F238E27FC236}">
              <a16:creationId xmlns:a16="http://schemas.microsoft.com/office/drawing/2014/main" id="{0525294A-94E8-4D41-ABF1-FC86B90F39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89" name="Imagen 288" descr="http://www.icbf.gov.co/images/pobtrans.gif">
          <a:extLst>
            <a:ext uri="{FF2B5EF4-FFF2-40B4-BE49-F238E27FC236}">
              <a16:creationId xmlns:a16="http://schemas.microsoft.com/office/drawing/2014/main" id="{C00BA05F-22A4-47F3-A091-E375910188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0" name="Imagen 289" descr="http://www.icbf.gov.co/images/pobtrans.gif">
          <a:extLst>
            <a:ext uri="{FF2B5EF4-FFF2-40B4-BE49-F238E27FC236}">
              <a16:creationId xmlns:a16="http://schemas.microsoft.com/office/drawing/2014/main" id="{845A701E-3A7F-42A2-A30D-268ECA422F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1" name="Imagen 290" descr="http://www.icbf.gov.co/images/pobtrans.gif">
          <a:extLst>
            <a:ext uri="{FF2B5EF4-FFF2-40B4-BE49-F238E27FC236}">
              <a16:creationId xmlns:a16="http://schemas.microsoft.com/office/drawing/2014/main" id="{A246121A-7A88-4A7A-9A0D-42CE6E7393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2" name="Imagen 291" descr="http://www.icbf.gov.co/images/pobtrans.gif">
          <a:extLst>
            <a:ext uri="{FF2B5EF4-FFF2-40B4-BE49-F238E27FC236}">
              <a16:creationId xmlns:a16="http://schemas.microsoft.com/office/drawing/2014/main" id="{E6AF9DA6-6145-4F57-A844-45939C1950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3" name="Imagen 292" descr="http://www.icbf.gov.co/images/pobtrans.gif">
          <a:extLst>
            <a:ext uri="{FF2B5EF4-FFF2-40B4-BE49-F238E27FC236}">
              <a16:creationId xmlns:a16="http://schemas.microsoft.com/office/drawing/2014/main" id="{9EF1B1C8-6BE4-4C99-B417-CF0CA906D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4" name="Imagen 293" descr="http://www.icbf.gov.co/images/pobtrans.gif">
          <a:extLst>
            <a:ext uri="{FF2B5EF4-FFF2-40B4-BE49-F238E27FC236}">
              <a16:creationId xmlns:a16="http://schemas.microsoft.com/office/drawing/2014/main" id="{87ADA458-E32D-4DB2-AFDF-DD618236FF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5" name="Imagen 294" descr="http://www.icbf.gov.co/images/pobtrans.gif">
          <a:extLst>
            <a:ext uri="{FF2B5EF4-FFF2-40B4-BE49-F238E27FC236}">
              <a16:creationId xmlns:a16="http://schemas.microsoft.com/office/drawing/2014/main" id="{22D0E009-9511-42C2-9D3E-8521E2DF5F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6" name="Imagen 295" descr="http://www.icbf.gov.co/images/pobtrans.gif">
          <a:extLst>
            <a:ext uri="{FF2B5EF4-FFF2-40B4-BE49-F238E27FC236}">
              <a16:creationId xmlns:a16="http://schemas.microsoft.com/office/drawing/2014/main" id="{8FDBDB44-9579-48BE-BC01-2CAFB635BB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7" name="Imagen 296" descr="http://www.icbf.gov.co/images/pobtrans.gif">
          <a:extLst>
            <a:ext uri="{FF2B5EF4-FFF2-40B4-BE49-F238E27FC236}">
              <a16:creationId xmlns:a16="http://schemas.microsoft.com/office/drawing/2014/main" id="{6390A02E-AA89-4CFA-940F-FDD4380C7C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8" name="Imagen 297" descr="http://www.icbf.gov.co/images/pobtrans.gif">
          <a:extLst>
            <a:ext uri="{FF2B5EF4-FFF2-40B4-BE49-F238E27FC236}">
              <a16:creationId xmlns:a16="http://schemas.microsoft.com/office/drawing/2014/main" id="{5E467174-B0F4-4894-A503-F65A976FDF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299" name="Imagen 298" descr="http://www.icbf.gov.co/images/pobtrans.gif">
          <a:extLst>
            <a:ext uri="{FF2B5EF4-FFF2-40B4-BE49-F238E27FC236}">
              <a16:creationId xmlns:a16="http://schemas.microsoft.com/office/drawing/2014/main" id="{E165883A-4285-461A-9C9A-78481DD455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0" name="Imagen 299" descr="http://www.icbf.gov.co/images/pobtrans.gif">
          <a:extLst>
            <a:ext uri="{FF2B5EF4-FFF2-40B4-BE49-F238E27FC236}">
              <a16:creationId xmlns:a16="http://schemas.microsoft.com/office/drawing/2014/main" id="{AE5A7DD5-90D4-454B-B4DA-449A7BAE88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1" name="Imagen 300" descr="http://www.icbf.gov.co/images/pobtrans.gif">
          <a:extLst>
            <a:ext uri="{FF2B5EF4-FFF2-40B4-BE49-F238E27FC236}">
              <a16:creationId xmlns:a16="http://schemas.microsoft.com/office/drawing/2014/main" id="{07F49057-86DB-41BF-91CA-F44C4D0FF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2" name="Imagen 301" descr="http://www.icbf.gov.co/images/pobtrans.gif">
          <a:extLst>
            <a:ext uri="{FF2B5EF4-FFF2-40B4-BE49-F238E27FC236}">
              <a16:creationId xmlns:a16="http://schemas.microsoft.com/office/drawing/2014/main" id="{60CFCFB2-957B-4F5B-BAB6-26C35964A0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3" name="Imagen 302" descr="http://www.icbf.gov.co/images/pobtrans.gif">
          <a:extLst>
            <a:ext uri="{FF2B5EF4-FFF2-40B4-BE49-F238E27FC236}">
              <a16:creationId xmlns:a16="http://schemas.microsoft.com/office/drawing/2014/main" id="{7E872F5D-DFA6-45CB-B63C-A593BC3B0B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4" name="Imagen 303" descr="http://www.icbf.gov.co/images/pobtrans.gif">
          <a:extLst>
            <a:ext uri="{FF2B5EF4-FFF2-40B4-BE49-F238E27FC236}">
              <a16:creationId xmlns:a16="http://schemas.microsoft.com/office/drawing/2014/main" id="{D0C01CEF-5449-4CE9-9DB4-B3E13D314E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5" name="Imagen 304" descr="http://www.icbf.gov.co/images/pobtrans.gif">
          <a:extLst>
            <a:ext uri="{FF2B5EF4-FFF2-40B4-BE49-F238E27FC236}">
              <a16:creationId xmlns:a16="http://schemas.microsoft.com/office/drawing/2014/main" id="{BF9B1AA4-F84D-440F-868C-0D1DB07BD7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6" name="Imagen 305" descr="http://www.icbf.gov.co/images/pobtrans.gif">
          <a:extLst>
            <a:ext uri="{FF2B5EF4-FFF2-40B4-BE49-F238E27FC236}">
              <a16:creationId xmlns:a16="http://schemas.microsoft.com/office/drawing/2014/main" id="{1165D3FB-246F-4ED6-8BE8-BDABC2B0D3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7" name="Imagen 306" descr="http://www.icbf.gov.co/images/pobtrans.gif">
          <a:extLst>
            <a:ext uri="{FF2B5EF4-FFF2-40B4-BE49-F238E27FC236}">
              <a16:creationId xmlns:a16="http://schemas.microsoft.com/office/drawing/2014/main" id="{340DA056-A04C-4F7F-9E65-46E39F7FF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8" name="Imagen 307" descr="http://www.icbf.gov.co/images/pobtrans.gif">
          <a:extLst>
            <a:ext uri="{FF2B5EF4-FFF2-40B4-BE49-F238E27FC236}">
              <a16:creationId xmlns:a16="http://schemas.microsoft.com/office/drawing/2014/main" id="{39E85EE6-6DC6-4986-BC1C-D9AE1A17F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09" name="Imagen 308" descr="http://www.icbf.gov.co/images/pobtrans.gif">
          <a:extLst>
            <a:ext uri="{FF2B5EF4-FFF2-40B4-BE49-F238E27FC236}">
              <a16:creationId xmlns:a16="http://schemas.microsoft.com/office/drawing/2014/main" id="{10BF537E-0932-4D70-B5CA-4F56996EB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0" name="Imagen 309" descr="http://www.icbf.gov.co/images/pobtrans.gif">
          <a:extLst>
            <a:ext uri="{FF2B5EF4-FFF2-40B4-BE49-F238E27FC236}">
              <a16:creationId xmlns:a16="http://schemas.microsoft.com/office/drawing/2014/main" id="{323D1DB5-0A64-451B-BB49-E17F9AD406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1" name="Imagen 310" descr="http://www.icbf.gov.co/images/pobtrans.gif">
          <a:extLst>
            <a:ext uri="{FF2B5EF4-FFF2-40B4-BE49-F238E27FC236}">
              <a16:creationId xmlns:a16="http://schemas.microsoft.com/office/drawing/2014/main" id="{3850A899-5AEA-4492-8CAC-DE8D6FF98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2" name="Imagen 311" descr="http://www.icbf.gov.co/images/pobtrans.gif">
          <a:extLst>
            <a:ext uri="{FF2B5EF4-FFF2-40B4-BE49-F238E27FC236}">
              <a16:creationId xmlns:a16="http://schemas.microsoft.com/office/drawing/2014/main" id="{BBC6DB55-9062-44B5-A5DD-0CCC87A542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3" name="Imagen 312" descr="http://www.icbf.gov.co/images/pobtrans.gif">
          <a:extLst>
            <a:ext uri="{FF2B5EF4-FFF2-40B4-BE49-F238E27FC236}">
              <a16:creationId xmlns:a16="http://schemas.microsoft.com/office/drawing/2014/main" id="{ABB4BEE7-75D6-46CC-8DF7-AF50F55639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4" name="Imagen 313" descr="http://www.icbf.gov.co/images/pobtrans.gif">
          <a:extLst>
            <a:ext uri="{FF2B5EF4-FFF2-40B4-BE49-F238E27FC236}">
              <a16:creationId xmlns:a16="http://schemas.microsoft.com/office/drawing/2014/main" id="{F5E18A8C-423A-44BF-89AD-04A01081BF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5" name="Imagen 314" descr="http://www.icbf.gov.co/images/pobtrans.gif">
          <a:extLst>
            <a:ext uri="{FF2B5EF4-FFF2-40B4-BE49-F238E27FC236}">
              <a16:creationId xmlns:a16="http://schemas.microsoft.com/office/drawing/2014/main" id="{7D3D4C24-1CF3-4B82-9B7D-5490F8983C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6" name="Imagen 315" descr="http://www.icbf.gov.co/images/pobtrans.gif">
          <a:extLst>
            <a:ext uri="{FF2B5EF4-FFF2-40B4-BE49-F238E27FC236}">
              <a16:creationId xmlns:a16="http://schemas.microsoft.com/office/drawing/2014/main" id="{920E7A48-8BBC-483A-9F09-2EAE8D1C84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7" name="Imagen 316" descr="http://www.icbf.gov.co/images/pobtrans.gif">
          <a:extLst>
            <a:ext uri="{FF2B5EF4-FFF2-40B4-BE49-F238E27FC236}">
              <a16:creationId xmlns:a16="http://schemas.microsoft.com/office/drawing/2014/main" id="{D3AB973B-D807-46D6-976D-85E13329A7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8" name="Imagen 317" descr="http://www.icbf.gov.co/images/pobtrans.gif">
          <a:extLst>
            <a:ext uri="{FF2B5EF4-FFF2-40B4-BE49-F238E27FC236}">
              <a16:creationId xmlns:a16="http://schemas.microsoft.com/office/drawing/2014/main" id="{886A1B84-E88F-47F2-81B4-4DA555BAC9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69</xdr:row>
      <xdr:rowOff>0</xdr:rowOff>
    </xdr:from>
    <xdr:ext cx="9525" cy="114300"/>
    <xdr:pic>
      <xdr:nvPicPr>
        <xdr:cNvPr id="319" name="Imagen 318" descr="http://www.icbf.gov.co/images/pobtrans.gif">
          <a:extLst>
            <a:ext uri="{FF2B5EF4-FFF2-40B4-BE49-F238E27FC236}">
              <a16:creationId xmlns:a16="http://schemas.microsoft.com/office/drawing/2014/main" id="{29DB8AB6-D4E7-4AEB-BE23-00B0403AAD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422624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61</xdr:row>
      <xdr:rowOff>0</xdr:rowOff>
    </xdr:from>
    <xdr:to>
      <xdr:col>4</xdr:col>
      <xdr:colOff>0</xdr:colOff>
      <xdr:row>61</xdr:row>
      <xdr:rowOff>114300</xdr:rowOff>
    </xdr:to>
    <xdr:pic>
      <xdr:nvPicPr>
        <xdr:cNvPr id="2" name="Imagen 305" descr="http://www.icbf.gov.co/images/pobtrans.gif">
          <a:extLst>
            <a:ext uri="{FF2B5EF4-FFF2-40B4-BE49-F238E27FC236}">
              <a16:creationId xmlns:a16="http://schemas.microsoft.com/office/drawing/2014/main" id="{1BCBAF96-46DE-41C0-AD67-2E1D240B75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 name="Imagen 306" descr="http://www.icbf.gov.co/images/pobtrans.gif">
          <a:extLst>
            <a:ext uri="{FF2B5EF4-FFF2-40B4-BE49-F238E27FC236}">
              <a16:creationId xmlns:a16="http://schemas.microsoft.com/office/drawing/2014/main" id="{6A93B013-0A4B-4B6C-BDD3-DC8C42DD16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 name="Imagen 307" descr="http://www.icbf.gov.co/images/pobtrans.gif">
          <a:extLst>
            <a:ext uri="{FF2B5EF4-FFF2-40B4-BE49-F238E27FC236}">
              <a16:creationId xmlns:a16="http://schemas.microsoft.com/office/drawing/2014/main" id="{E6057338-D1D4-486A-A6FE-5F25560532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 name="Imagen 697" descr="http://www.icbf.gov.co/images/pobtrans.gif">
          <a:extLst>
            <a:ext uri="{FF2B5EF4-FFF2-40B4-BE49-F238E27FC236}">
              <a16:creationId xmlns:a16="http://schemas.microsoft.com/office/drawing/2014/main" id="{B54C7FCC-D496-481F-A6D2-3B21731AAB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 name="Imagen 785" descr="http://www.icbf.gov.co/images/pobtrans.gif">
          <a:extLst>
            <a:ext uri="{FF2B5EF4-FFF2-40B4-BE49-F238E27FC236}">
              <a16:creationId xmlns:a16="http://schemas.microsoft.com/office/drawing/2014/main" id="{1A840796-6CEE-46B8-B5C8-7457350504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 name="Imagen 790" descr="http://www.icbf.gov.co/images/pobtrans.gif">
          <a:extLst>
            <a:ext uri="{FF2B5EF4-FFF2-40B4-BE49-F238E27FC236}">
              <a16:creationId xmlns:a16="http://schemas.microsoft.com/office/drawing/2014/main" id="{5F47B123-B733-4D45-8A29-379A962FAC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 name="Imagen 1079" descr="http://www.icbf.gov.co/images/pobtrans.gif">
          <a:extLst>
            <a:ext uri="{FF2B5EF4-FFF2-40B4-BE49-F238E27FC236}">
              <a16:creationId xmlns:a16="http://schemas.microsoft.com/office/drawing/2014/main" id="{3999DF8E-89C2-42A4-90E6-3BBAA129A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 name="Imagen 1566" descr="http://www.icbf.gov.co/images/pobtrans.gif">
          <a:extLst>
            <a:ext uri="{FF2B5EF4-FFF2-40B4-BE49-F238E27FC236}">
              <a16:creationId xmlns:a16="http://schemas.microsoft.com/office/drawing/2014/main" id="{EC0E82BD-EA2B-41A2-8033-1FE716C8D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 name="Imagen 1570" descr="http://www.icbf.gov.co/images/pobtrans.gif">
          <a:extLst>
            <a:ext uri="{FF2B5EF4-FFF2-40B4-BE49-F238E27FC236}">
              <a16:creationId xmlns:a16="http://schemas.microsoft.com/office/drawing/2014/main" id="{803F1B5A-0424-4A2A-B9E6-F4167D98ED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 name="Imagen 1687" descr="http://www.icbf.gov.co/images/pobtrans.gif">
          <a:extLst>
            <a:ext uri="{FF2B5EF4-FFF2-40B4-BE49-F238E27FC236}">
              <a16:creationId xmlns:a16="http://schemas.microsoft.com/office/drawing/2014/main" id="{EDC9F450-C031-44A0-81AA-85FD8EDB0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 name="Imagen 1914" descr="http://www.icbf.gov.co/images/pobtrans.gif">
          <a:extLst>
            <a:ext uri="{FF2B5EF4-FFF2-40B4-BE49-F238E27FC236}">
              <a16:creationId xmlns:a16="http://schemas.microsoft.com/office/drawing/2014/main" id="{7742705B-9216-4BE3-943A-3FB018785D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 name="Imagen 2186" descr="http://www.icbf.gov.co/images/pobtrans.gif">
          <a:extLst>
            <a:ext uri="{FF2B5EF4-FFF2-40B4-BE49-F238E27FC236}">
              <a16:creationId xmlns:a16="http://schemas.microsoft.com/office/drawing/2014/main" id="{D8B0A234-6C14-452D-B6A8-3DC0932A1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4" name="Imagen 2221" descr="http://www.icbf.gov.co/images/pobtrans.gif">
          <a:extLst>
            <a:ext uri="{FF2B5EF4-FFF2-40B4-BE49-F238E27FC236}">
              <a16:creationId xmlns:a16="http://schemas.microsoft.com/office/drawing/2014/main" id="{5D075657-4AB5-49B3-9DCB-B43F58C1A6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5" name="Imagen 2859" descr="http://www.icbf.gov.co/images/pobtrans.gif">
          <a:extLst>
            <a:ext uri="{FF2B5EF4-FFF2-40B4-BE49-F238E27FC236}">
              <a16:creationId xmlns:a16="http://schemas.microsoft.com/office/drawing/2014/main" id="{C6C5ED60-A31A-426A-84C3-FCC7AD337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6" name="Imagen 2870" descr="http://www.icbf.gov.co/images/pobtrans.gif">
          <a:extLst>
            <a:ext uri="{FF2B5EF4-FFF2-40B4-BE49-F238E27FC236}">
              <a16:creationId xmlns:a16="http://schemas.microsoft.com/office/drawing/2014/main" id="{46BA6038-BADF-4B8C-B23F-A5AAD7A245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7" name="Imagen 2951" descr="http://www.icbf.gov.co/images/pobtrans.gif">
          <a:extLst>
            <a:ext uri="{FF2B5EF4-FFF2-40B4-BE49-F238E27FC236}">
              <a16:creationId xmlns:a16="http://schemas.microsoft.com/office/drawing/2014/main" id="{F35938ED-222A-4EDB-821C-4F4C34C82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8" name="Imagen 2954" descr="http://www.icbf.gov.co/images/pobtrans.gif">
          <a:extLst>
            <a:ext uri="{FF2B5EF4-FFF2-40B4-BE49-F238E27FC236}">
              <a16:creationId xmlns:a16="http://schemas.microsoft.com/office/drawing/2014/main" id="{B2238BCE-ED9B-41B2-BAC3-FE70B389D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9" name="Imagen 3123" descr="http://www.icbf.gov.co/images/pobtrans.gif">
          <a:extLst>
            <a:ext uri="{FF2B5EF4-FFF2-40B4-BE49-F238E27FC236}">
              <a16:creationId xmlns:a16="http://schemas.microsoft.com/office/drawing/2014/main" id="{2F1C2864-7E40-4913-97F2-D016CF6B5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20" name="Imagen 3206" descr="http://www.icbf.gov.co/images/pobtrans.gif">
          <a:extLst>
            <a:ext uri="{FF2B5EF4-FFF2-40B4-BE49-F238E27FC236}">
              <a16:creationId xmlns:a16="http://schemas.microsoft.com/office/drawing/2014/main" id="{5810A49E-63D5-4D77-8702-402D26D53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21" name="Imagen 3810" descr="http://www.icbf.gov.co/images/pobtrans.gif">
          <a:extLst>
            <a:ext uri="{FF2B5EF4-FFF2-40B4-BE49-F238E27FC236}">
              <a16:creationId xmlns:a16="http://schemas.microsoft.com/office/drawing/2014/main" id="{7445EC81-F9CD-42AC-BD3D-90653DA071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22" name="Imagen 3821" descr="http://www.icbf.gov.co/images/pobtrans.gif">
          <a:extLst>
            <a:ext uri="{FF2B5EF4-FFF2-40B4-BE49-F238E27FC236}">
              <a16:creationId xmlns:a16="http://schemas.microsoft.com/office/drawing/2014/main" id="{4F1C0E78-82FF-4942-98A6-1F009A352B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23" name="Imagen 3899" descr="http://www.icbf.gov.co/images/pobtrans.gif">
          <a:extLst>
            <a:ext uri="{FF2B5EF4-FFF2-40B4-BE49-F238E27FC236}">
              <a16:creationId xmlns:a16="http://schemas.microsoft.com/office/drawing/2014/main" id="{4B44C61A-AE52-400B-885D-05B1D5FAD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24" name="Imagen 3909" descr="http://www.icbf.gov.co/images/pobtrans.gif">
          <a:extLst>
            <a:ext uri="{FF2B5EF4-FFF2-40B4-BE49-F238E27FC236}">
              <a16:creationId xmlns:a16="http://schemas.microsoft.com/office/drawing/2014/main" id="{A4C959C4-D543-46CB-BBF9-299563AE6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25" name="Imagen 4244" descr="http://www.icbf.gov.co/images/pobtrans.gif">
          <a:extLst>
            <a:ext uri="{FF2B5EF4-FFF2-40B4-BE49-F238E27FC236}">
              <a16:creationId xmlns:a16="http://schemas.microsoft.com/office/drawing/2014/main" id="{B5781C93-D4C9-48B8-90A4-53DB5214E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26" name="Imagen 4461" descr="http://www.icbf.gov.co/images/pobtrans.gif">
          <a:extLst>
            <a:ext uri="{FF2B5EF4-FFF2-40B4-BE49-F238E27FC236}">
              <a16:creationId xmlns:a16="http://schemas.microsoft.com/office/drawing/2014/main" id="{6A227F13-8733-476C-9063-83976C7AB8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27" name="Imagen 4811" descr="http://www.icbf.gov.co/images/pobtrans.gif">
          <a:extLst>
            <a:ext uri="{FF2B5EF4-FFF2-40B4-BE49-F238E27FC236}">
              <a16:creationId xmlns:a16="http://schemas.microsoft.com/office/drawing/2014/main" id="{34B982EE-B026-4B64-B854-3FEDE3BC21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28" name="Imagen 4820" descr="http://www.icbf.gov.co/images/pobtrans.gif">
          <a:extLst>
            <a:ext uri="{FF2B5EF4-FFF2-40B4-BE49-F238E27FC236}">
              <a16:creationId xmlns:a16="http://schemas.microsoft.com/office/drawing/2014/main" id="{36BCC033-B7EF-489E-8E14-D3D014ACC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29" name="Imagen 5584" descr="http://www.icbf.gov.co/images/pobtrans.gif">
          <a:extLst>
            <a:ext uri="{FF2B5EF4-FFF2-40B4-BE49-F238E27FC236}">
              <a16:creationId xmlns:a16="http://schemas.microsoft.com/office/drawing/2014/main" id="{A72A7730-51FE-4EB2-93E7-AFCD24ECC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0" name="Imagen 5931" descr="http://www.icbf.gov.co/images/pobtrans.gif">
          <a:extLst>
            <a:ext uri="{FF2B5EF4-FFF2-40B4-BE49-F238E27FC236}">
              <a16:creationId xmlns:a16="http://schemas.microsoft.com/office/drawing/2014/main" id="{7940D0AB-EC59-454C-8B17-DE9943A50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1" name="Imagen 6103" descr="http://www.icbf.gov.co/images/pobtrans.gif">
          <a:extLst>
            <a:ext uri="{FF2B5EF4-FFF2-40B4-BE49-F238E27FC236}">
              <a16:creationId xmlns:a16="http://schemas.microsoft.com/office/drawing/2014/main" id="{D4111D7E-E4B8-4402-A7D3-2648B617C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2" name="Imagen 6107" descr="http://www.icbf.gov.co/images/pobtrans.gif">
          <a:extLst>
            <a:ext uri="{FF2B5EF4-FFF2-40B4-BE49-F238E27FC236}">
              <a16:creationId xmlns:a16="http://schemas.microsoft.com/office/drawing/2014/main" id="{F5E5C2E9-5F14-4B05-AE3D-88FDFCC89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3" name="Imagen 6731" descr="http://www.icbf.gov.co/images/pobtrans.gif">
          <a:extLst>
            <a:ext uri="{FF2B5EF4-FFF2-40B4-BE49-F238E27FC236}">
              <a16:creationId xmlns:a16="http://schemas.microsoft.com/office/drawing/2014/main" id="{69AA91DA-080F-4995-997C-28D73C9E0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4" name="Imagen 6951" descr="http://www.icbf.gov.co/images/pobtrans.gif">
          <a:extLst>
            <a:ext uri="{FF2B5EF4-FFF2-40B4-BE49-F238E27FC236}">
              <a16:creationId xmlns:a16="http://schemas.microsoft.com/office/drawing/2014/main" id="{281934C8-5FCE-4E02-A3C3-2A426D9E43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5" name="Imagen 7032" descr="http://www.icbf.gov.co/images/pobtrans.gif">
          <a:extLst>
            <a:ext uri="{FF2B5EF4-FFF2-40B4-BE49-F238E27FC236}">
              <a16:creationId xmlns:a16="http://schemas.microsoft.com/office/drawing/2014/main" id="{EF74A5C3-AFCC-4538-8561-DB98B1CF6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6" name="Imagen 7042" descr="http://www.icbf.gov.co/images/pobtrans.gif">
          <a:extLst>
            <a:ext uri="{FF2B5EF4-FFF2-40B4-BE49-F238E27FC236}">
              <a16:creationId xmlns:a16="http://schemas.microsoft.com/office/drawing/2014/main" id="{04FA12CD-8134-458E-832D-5D4C912B7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7" name="Imagen 7053" descr="http://www.icbf.gov.co/images/pobtrans.gif">
          <a:extLst>
            <a:ext uri="{FF2B5EF4-FFF2-40B4-BE49-F238E27FC236}">
              <a16:creationId xmlns:a16="http://schemas.microsoft.com/office/drawing/2014/main" id="{DB262D6B-7BF2-4F3F-8541-F5CFBDBF33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8" name="Imagen 7120" descr="http://www.icbf.gov.co/images/pobtrans.gif">
          <a:extLst>
            <a:ext uri="{FF2B5EF4-FFF2-40B4-BE49-F238E27FC236}">
              <a16:creationId xmlns:a16="http://schemas.microsoft.com/office/drawing/2014/main" id="{802059CB-A33A-4B20-A007-160D6DDD2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39" name="Imagen 7187" descr="http://www.icbf.gov.co/images/pobtrans.gif">
          <a:extLst>
            <a:ext uri="{FF2B5EF4-FFF2-40B4-BE49-F238E27FC236}">
              <a16:creationId xmlns:a16="http://schemas.microsoft.com/office/drawing/2014/main" id="{0D331AB2-23EF-472E-A699-1CA310762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0" name="Imagen 7417" descr="http://www.icbf.gov.co/images/pobtrans.gif">
          <a:extLst>
            <a:ext uri="{FF2B5EF4-FFF2-40B4-BE49-F238E27FC236}">
              <a16:creationId xmlns:a16="http://schemas.microsoft.com/office/drawing/2014/main" id="{E51519A9-78F1-4CE8-91BA-634131B0C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1" name="Imagen 7504" descr="http://www.icbf.gov.co/images/pobtrans.gif">
          <a:extLst>
            <a:ext uri="{FF2B5EF4-FFF2-40B4-BE49-F238E27FC236}">
              <a16:creationId xmlns:a16="http://schemas.microsoft.com/office/drawing/2014/main" id="{BA71CD37-9830-470F-96AC-939AC7B8A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2" name="Imagen 7597" descr="http://www.icbf.gov.co/images/pobtrans.gif">
          <a:extLst>
            <a:ext uri="{FF2B5EF4-FFF2-40B4-BE49-F238E27FC236}">
              <a16:creationId xmlns:a16="http://schemas.microsoft.com/office/drawing/2014/main" id="{7C452543-6050-4BC0-852A-31DB35965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3" name="Imagen 7659" descr="http://www.icbf.gov.co/images/pobtrans.gif">
          <a:extLst>
            <a:ext uri="{FF2B5EF4-FFF2-40B4-BE49-F238E27FC236}">
              <a16:creationId xmlns:a16="http://schemas.microsoft.com/office/drawing/2014/main" id="{F73F7C0C-7762-4442-8358-8E2FD17AA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4" name="Imagen 7767" descr="http://www.icbf.gov.co/images/pobtrans.gif">
          <a:extLst>
            <a:ext uri="{FF2B5EF4-FFF2-40B4-BE49-F238E27FC236}">
              <a16:creationId xmlns:a16="http://schemas.microsoft.com/office/drawing/2014/main" id="{90D5C7EB-894E-4E7A-90ED-C2367D4F22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5" name="Imagen 7853" descr="http://www.icbf.gov.co/images/pobtrans.gif">
          <a:extLst>
            <a:ext uri="{FF2B5EF4-FFF2-40B4-BE49-F238E27FC236}">
              <a16:creationId xmlns:a16="http://schemas.microsoft.com/office/drawing/2014/main" id="{CB827D15-8607-4356-9FB2-A96059461B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6" name="Imagen 7936" descr="http://www.icbf.gov.co/images/pobtrans.gif">
          <a:extLst>
            <a:ext uri="{FF2B5EF4-FFF2-40B4-BE49-F238E27FC236}">
              <a16:creationId xmlns:a16="http://schemas.microsoft.com/office/drawing/2014/main" id="{C3934418-DEED-4406-AC59-D0059FD5C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7" name="Imagen 8612" descr="http://www.icbf.gov.co/images/pobtrans.gif">
          <a:extLst>
            <a:ext uri="{FF2B5EF4-FFF2-40B4-BE49-F238E27FC236}">
              <a16:creationId xmlns:a16="http://schemas.microsoft.com/office/drawing/2014/main" id="{33F9A625-BFE0-4281-A270-2848C9470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8" name="Imagen 9931" descr="http://www.icbf.gov.co/images/pobtrans.gif">
          <a:extLst>
            <a:ext uri="{FF2B5EF4-FFF2-40B4-BE49-F238E27FC236}">
              <a16:creationId xmlns:a16="http://schemas.microsoft.com/office/drawing/2014/main" id="{A746559F-FD8B-4B74-8C01-C907797788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49" name="Imagen 10425" descr="http://www.icbf.gov.co/images/pobtrans.gif">
          <a:extLst>
            <a:ext uri="{FF2B5EF4-FFF2-40B4-BE49-F238E27FC236}">
              <a16:creationId xmlns:a16="http://schemas.microsoft.com/office/drawing/2014/main" id="{F127F370-EC1E-4DB1-9FB9-7F93227BF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0" name="Imagen 10665" descr="http://www.icbf.gov.co/images/pobtrans.gif">
          <a:extLst>
            <a:ext uri="{FF2B5EF4-FFF2-40B4-BE49-F238E27FC236}">
              <a16:creationId xmlns:a16="http://schemas.microsoft.com/office/drawing/2014/main" id="{31F78C2C-A314-424E-BA9A-05AB234AF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1" name="Imagen 12565" descr="http://www.icbf.gov.co/images/pobtrans.gif">
          <a:extLst>
            <a:ext uri="{FF2B5EF4-FFF2-40B4-BE49-F238E27FC236}">
              <a16:creationId xmlns:a16="http://schemas.microsoft.com/office/drawing/2014/main" id="{92074947-B935-473E-9862-B62618052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2" name="Imagen 12591" descr="http://www.icbf.gov.co/images/pobtrans.gif">
          <a:extLst>
            <a:ext uri="{FF2B5EF4-FFF2-40B4-BE49-F238E27FC236}">
              <a16:creationId xmlns:a16="http://schemas.microsoft.com/office/drawing/2014/main" id="{D67F9BB9-5BD2-432E-9BAA-D14816180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3" name="Imagen 12605" descr="http://www.icbf.gov.co/images/pobtrans.gif">
          <a:extLst>
            <a:ext uri="{FF2B5EF4-FFF2-40B4-BE49-F238E27FC236}">
              <a16:creationId xmlns:a16="http://schemas.microsoft.com/office/drawing/2014/main" id="{C15256E0-A861-4681-B7EB-FD6CA0569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4" name="Imagen 12623" descr="http://www.icbf.gov.co/images/pobtrans.gif">
          <a:extLst>
            <a:ext uri="{FF2B5EF4-FFF2-40B4-BE49-F238E27FC236}">
              <a16:creationId xmlns:a16="http://schemas.microsoft.com/office/drawing/2014/main" id="{F8B4FCF6-15B5-42B3-A69D-7022122688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5" name="Imagen 12635" descr="http://www.icbf.gov.co/images/pobtrans.gif">
          <a:extLst>
            <a:ext uri="{FF2B5EF4-FFF2-40B4-BE49-F238E27FC236}">
              <a16:creationId xmlns:a16="http://schemas.microsoft.com/office/drawing/2014/main" id="{9F0929EF-37A0-480C-8B6B-1CF7E594E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6" name="Imagen 12645" descr="http://www.icbf.gov.co/images/pobtrans.gif">
          <a:extLst>
            <a:ext uri="{FF2B5EF4-FFF2-40B4-BE49-F238E27FC236}">
              <a16:creationId xmlns:a16="http://schemas.microsoft.com/office/drawing/2014/main" id="{FE1281E9-779C-4FED-BDB2-849CF259A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7" name="Imagen 12651" descr="http://www.icbf.gov.co/images/pobtrans.gif">
          <a:extLst>
            <a:ext uri="{FF2B5EF4-FFF2-40B4-BE49-F238E27FC236}">
              <a16:creationId xmlns:a16="http://schemas.microsoft.com/office/drawing/2014/main" id="{241DB50E-E1B4-4674-931B-D11A6B8EA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8" name="Imagen 13130" descr="http://www.icbf.gov.co/images/pobtrans.gif">
          <a:extLst>
            <a:ext uri="{FF2B5EF4-FFF2-40B4-BE49-F238E27FC236}">
              <a16:creationId xmlns:a16="http://schemas.microsoft.com/office/drawing/2014/main" id="{0909786E-7DE2-41CF-A56D-9E7BFFBDA3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59" name="Imagen 13576" descr="http://www.icbf.gov.co/images/pobtrans.gif">
          <a:extLst>
            <a:ext uri="{FF2B5EF4-FFF2-40B4-BE49-F238E27FC236}">
              <a16:creationId xmlns:a16="http://schemas.microsoft.com/office/drawing/2014/main" id="{BD5C3C9B-F52D-4370-A69C-385C464C54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0" name="Imagen 13599" descr="http://www.icbf.gov.co/images/pobtrans.gif">
          <a:extLst>
            <a:ext uri="{FF2B5EF4-FFF2-40B4-BE49-F238E27FC236}">
              <a16:creationId xmlns:a16="http://schemas.microsoft.com/office/drawing/2014/main" id="{F1CB99BF-5B34-430D-B371-12241CDD3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1" name="Imagen 13600" descr="http://www.icbf.gov.co/images/pobtrans.gif">
          <a:extLst>
            <a:ext uri="{FF2B5EF4-FFF2-40B4-BE49-F238E27FC236}">
              <a16:creationId xmlns:a16="http://schemas.microsoft.com/office/drawing/2014/main" id="{017A2F90-AABE-4E9F-8126-999BC7B494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2" name="Imagen 13603" descr="http://www.icbf.gov.co/images/pobtrans.gif">
          <a:extLst>
            <a:ext uri="{FF2B5EF4-FFF2-40B4-BE49-F238E27FC236}">
              <a16:creationId xmlns:a16="http://schemas.microsoft.com/office/drawing/2014/main" id="{74D3EEC9-8292-42D9-9D5A-5906D16E9B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3" name="Imagen 13611" descr="http://www.icbf.gov.co/images/pobtrans.gif">
          <a:extLst>
            <a:ext uri="{FF2B5EF4-FFF2-40B4-BE49-F238E27FC236}">
              <a16:creationId xmlns:a16="http://schemas.microsoft.com/office/drawing/2014/main" id="{3C380286-6188-4175-B6DC-C50A4E3CE9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4" name="Imagen 13903" descr="http://www.icbf.gov.co/images/pobtrans.gif">
          <a:extLst>
            <a:ext uri="{FF2B5EF4-FFF2-40B4-BE49-F238E27FC236}">
              <a16:creationId xmlns:a16="http://schemas.microsoft.com/office/drawing/2014/main" id="{DF3B7519-B1AB-44D0-B66B-8025B2EB57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5" name="Imagen 13983" descr="http://www.icbf.gov.co/images/pobtrans.gif">
          <a:extLst>
            <a:ext uri="{FF2B5EF4-FFF2-40B4-BE49-F238E27FC236}">
              <a16:creationId xmlns:a16="http://schemas.microsoft.com/office/drawing/2014/main" id="{7335FB2B-4297-41B9-8A36-17E98FE6A9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6" name="Imagen 14387" descr="http://www.icbf.gov.co/images/pobtrans.gif">
          <a:extLst>
            <a:ext uri="{FF2B5EF4-FFF2-40B4-BE49-F238E27FC236}">
              <a16:creationId xmlns:a16="http://schemas.microsoft.com/office/drawing/2014/main" id="{CEA8716A-9BE0-43FD-8F3F-E419207BF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7" name="Imagen 14460" descr="http://www.icbf.gov.co/images/pobtrans.gif">
          <a:extLst>
            <a:ext uri="{FF2B5EF4-FFF2-40B4-BE49-F238E27FC236}">
              <a16:creationId xmlns:a16="http://schemas.microsoft.com/office/drawing/2014/main" id="{8D1A8A04-F3D3-45BF-AC26-A1B02E9C7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8" name="Imagen 14689" descr="http://www.icbf.gov.co/images/pobtrans.gif">
          <a:extLst>
            <a:ext uri="{FF2B5EF4-FFF2-40B4-BE49-F238E27FC236}">
              <a16:creationId xmlns:a16="http://schemas.microsoft.com/office/drawing/2014/main" id="{E3DA15B0-571C-4BF2-8387-AA0D3331B0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69" name="Imagen 14884" descr="http://www.icbf.gov.co/images/pobtrans.gif">
          <a:extLst>
            <a:ext uri="{FF2B5EF4-FFF2-40B4-BE49-F238E27FC236}">
              <a16:creationId xmlns:a16="http://schemas.microsoft.com/office/drawing/2014/main" id="{9AB969C0-449C-4EF1-9A14-4643DA05F8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0" name="Imagen 15080" descr="http://www.icbf.gov.co/images/pobtrans.gif">
          <a:extLst>
            <a:ext uri="{FF2B5EF4-FFF2-40B4-BE49-F238E27FC236}">
              <a16:creationId xmlns:a16="http://schemas.microsoft.com/office/drawing/2014/main" id="{364E2143-2E7B-4952-AD8E-0069E822A6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1" name="Imagen 15397" descr="http://www.icbf.gov.co/images/pobtrans.gif">
          <a:extLst>
            <a:ext uri="{FF2B5EF4-FFF2-40B4-BE49-F238E27FC236}">
              <a16:creationId xmlns:a16="http://schemas.microsoft.com/office/drawing/2014/main" id="{4096C5FB-27AD-4B6F-B79E-A110DBD43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2" name="Imagen 15538" descr="http://www.icbf.gov.co/images/pobtrans.gif">
          <a:extLst>
            <a:ext uri="{FF2B5EF4-FFF2-40B4-BE49-F238E27FC236}">
              <a16:creationId xmlns:a16="http://schemas.microsoft.com/office/drawing/2014/main" id="{4536319C-DF7E-433B-B4D7-E807FADE5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3" name="Imagen 15814" descr="http://www.icbf.gov.co/images/pobtrans.gif">
          <a:extLst>
            <a:ext uri="{FF2B5EF4-FFF2-40B4-BE49-F238E27FC236}">
              <a16:creationId xmlns:a16="http://schemas.microsoft.com/office/drawing/2014/main" id="{9F70ADE0-2EF9-4768-A801-D2F3D2A1AF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4" name="Imagen 15817" descr="http://www.icbf.gov.co/images/pobtrans.gif">
          <a:extLst>
            <a:ext uri="{FF2B5EF4-FFF2-40B4-BE49-F238E27FC236}">
              <a16:creationId xmlns:a16="http://schemas.microsoft.com/office/drawing/2014/main" id="{0754C1D6-B27E-470E-8FB1-E230AFB160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5" name="Imagen 16193" descr="http://www.icbf.gov.co/images/pobtrans.gif">
          <a:extLst>
            <a:ext uri="{FF2B5EF4-FFF2-40B4-BE49-F238E27FC236}">
              <a16:creationId xmlns:a16="http://schemas.microsoft.com/office/drawing/2014/main" id="{08B2F8F1-77E2-483A-8711-3ED9A5AA3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6" name="Imagen 16273" descr="http://www.icbf.gov.co/images/pobtrans.gif">
          <a:extLst>
            <a:ext uri="{FF2B5EF4-FFF2-40B4-BE49-F238E27FC236}">
              <a16:creationId xmlns:a16="http://schemas.microsoft.com/office/drawing/2014/main" id="{5DCCFF5E-32EE-4DCD-AD98-32AA2E1E8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7" name="Imagen 16503" descr="http://www.icbf.gov.co/images/pobtrans.gif">
          <a:extLst>
            <a:ext uri="{FF2B5EF4-FFF2-40B4-BE49-F238E27FC236}">
              <a16:creationId xmlns:a16="http://schemas.microsoft.com/office/drawing/2014/main" id="{094776A3-3B4F-4474-B8D1-B62C0B9675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8" name="Imagen 16724" descr="http://www.icbf.gov.co/images/pobtrans.gif">
          <a:extLst>
            <a:ext uri="{FF2B5EF4-FFF2-40B4-BE49-F238E27FC236}">
              <a16:creationId xmlns:a16="http://schemas.microsoft.com/office/drawing/2014/main" id="{FF9A2AA4-F68E-41C3-9547-948E29CB6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79" name="Imagen 17478" descr="http://www.icbf.gov.co/images/pobtrans.gif">
          <a:extLst>
            <a:ext uri="{FF2B5EF4-FFF2-40B4-BE49-F238E27FC236}">
              <a16:creationId xmlns:a16="http://schemas.microsoft.com/office/drawing/2014/main" id="{173F82EB-CA60-4AA3-B24F-4711E3558C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0" name="Imagen 17640" descr="http://www.icbf.gov.co/images/pobtrans.gif">
          <a:extLst>
            <a:ext uri="{FF2B5EF4-FFF2-40B4-BE49-F238E27FC236}">
              <a16:creationId xmlns:a16="http://schemas.microsoft.com/office/drawing/2014/main" id="{70AA929D-4CF7-42F8-8240-2CB9755AE9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1" name="Imagen 17642" descr="http://www.icbf.gov.co/images/pobtrans.gif">
          <a:extLst>
            <a:ext uri="{FF2B5EF4-FFF2-40B4-BE49-F238E27FC236}">
              <a16:creationId xmlns:a16="http://schemas.microsoft.com/office/drawing/2014/main" id="{9105345E-8071-4A15-9925-A909AD5F0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2" name="Imagen 19004" descr="http://www.icbf.gov.co/images/pobtrans.gif">
          <a:extLst>
            <a:ext uri="{FF2B5EF4-FFF2-40B4-BE49-F238E27FC236}">
              <a16:creationId xmlns:a16="http://schemas.microsoft.com/office/drawing/2014/main" id="{10BEC9FA-B5B3-4298-A0EA-59CA70898B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3" name="Imagen 19474" descr="http://www.icbf.gov.co/images/pobtrans.gif">
          <a:extLst>
            <a:ext uri="{FF2B5EF4-FFF2-40B4-BE49-F238E27FC236}">
              <a16:creationId xmlns:a16="http://schemas.microsoft.com/office/drawing/2014/main" id="{79375CB2-8D03-4507-BE82-78A2615C0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4" name="Imagen 19708" descr="http://www.icbf.gov.co/images/pobtrans.gif">
          <a:extLst>
            <a:ext uri="{FF2B5EF4-FFF2-40B4-BE49-F238E27FC236}">
              <a16:creationId xmlns:a16="http://schemas.microsoft.com/office/drawing/2014/main" id="{4E43C2AA-A4FC-4C97-88E7-8AF3ED438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5" name="Imagen 19720" descr="http://www.icbf.gov.co/images/pobtrans.gif">
          <a:extLst>
            <a:ext uri="{FF2B5EF4-FFF2-40B4-BE49-F238E27FC236}">
              <a16:creationId xmlns:a16="http://schemas.microsoft.com/office/drawing/2014/main" id="{5373D79C-03AD-476B-A173-D2DA4C88D7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6" name="Imagen 19739" descr="http://www.icbf.gov.co/images/pobtrans.gif">
          <a:extLst>
            <a:ext uri="{FF2B5EF4-FFF2-40B4-BE49-F238E27FC236}">
              <a16:creationId xmlns:a16="http://schemas.microsoft.com/office/drawing/2014/main" id="{F3763C30-6DAC-450B-ADA8-8EE65E207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7" name="Imagen 19765" descr="http://www.icbf.gov.co/images/pobtrans.gif">
          <a:extLst>
            <a:ext uri="{FF2B5EF4-FFF2-40B4-BE49-F238E27FC236}">
              <a16:creationId xmlns:a16="http://schemas.microsoft.com/office/drawing/2014/main" id="{A42718FC-C8A5-4AD7-8654-05DC22065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8" name="Imagen 19774" descr="http://www.icbf.gov.co/images/pobtrans.gif">
          <a:extLst>
            <a:ext uri="{FF2B5EF4-FFF2-40B4-BE49-F238E27FC236}">
              <a16:creationId xmlns:a16="http://schemas.microsoft.com/office/drawing/2014/main" id="{A8F34D94-FA79-4618-A99D-A76A88258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89" name="Imagen 20425" descr="http://www.icbf.gov.co/images/pobtrans.gif">
          <a:extLst>
            <a:ext uri="{FF2B5EF4-FFF2-40B4-BE49-F238E27FC236}">
              <a16:creationId xmlns:a16="http://schemas.microsoft.com/office/drawing/2014/main" id="{15B377C2-2FB7-43FE-AFDD-8E623BC84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0" name="Imagen 20722" descr="http://www.icbf.gov.co/images/pobtrans.gif">
          <a:extLst>
            <a:ext uri="{FF2B5EF4-FFF2-40B4-BE49-F238E27FC236}">
              <a16:creationId xmlns:a16="http://schemas.microsoft.com/office/drawing/2014/main" id="{ADB57531-5D80-4A19-9AA2-64610A6C7A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1" name="Imagen 20732" descr="http://www.icbf.gov.co/images/pobtrans.gif">
          <a:extLst>
            <a:ext uri="{FF2B5EF4-FFF2-40B4-BE49-F238E27FC236}">
              <a16:creationId xmlns:a16="http://schemas.microsoft.com/office/drawing/2014/main" id="{DAD947D7-CFF0-4037-8EF5-13AD0C855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2" name="Imagen 21759" descr="http://www.icbf.gov.co/images/pobtrans.gif">
          <a:extLst>
            <a:ext uri="{FF2B5EF4-FFF2-40B4-BE49-F238E27FC236}">
              <a16:creationId xmlns:a16="http://schemas.microsoft.com/office/drawing/2014/main" id="{38F22637-408B-456B-B92E-C47F346A8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3" name="Imagen 21761" descr="http://www.icbf.gov.co/images/pobtrans.gif">
          <a:extLst>
            <a:ext uri="{FF2B5EF4-FFF2-40B4-BE49-F238E27FC236}">
              <a16:creationId xmlns:a16="http://schemas.microsoft.com/office/drawing/2014/main" id="{6755B118-19CB-4997-86E9-150940F21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4" name="Imagen 22260" descr="http://www.icbf.gov.co/images/pobtrans.gif">
          <a:extLst>
            <a:ext uri="{FF2B5EF4-FFF2-40B4-BE49-F238E27FC236}">
              <a16:creationId xmlns:a16="http://schemas.microsoft.com/office/drawing/2014/main" id="{57E57DEC-2E8E-40C2-9775-1797EFC59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5" name="Imagen 22263" descr="http://www.icbf.gov.co/images/pobtrans.gif">
          <a:extLst>
            <a:ext uri="{FF2B5EF4-FFF2-40B4-BE49-F238E27FC236}">
              <a16:creationId xmlns:a16="http://schemas.microsoft.com/office/drawing/2014/main" id="{E3E694D3-4A62-45FC-817B-50CB3E6610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6" name="Imagen 22421" descr="http://www.icbf.gov.co/images/pobtrans.gif">
          <a:extLst>
            <a:ext uri="{FF2B5EF4-FFF2-40B4-BE49-F238E27FC236}">
              <a16:creationId xmlns:a16="http://schemas.microsoft.com/office/drawing/2014/main" id="{0877625D-3C25-42BE-9C49-EE92BC4DC3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7" name="Imagen 22513" descr="http://www.icbf.gov.co/images/pobtrans.gif">
          <a:extLst>
            <a:ext uri="{FF2B5EF4-FFF2-40B4-BE49-F238E27FC236}">
              <a16:creationId xmlns:a16="http://schemas.microsoft.com/office/drawing/2014/main" id="{1E3BE871-DB20-438D-B828-0EFB17DFC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8" name="Imagen 22526" descr="http://www.icbf.gov.co/images/pobtrans.gif">
          <a:extLst>
            <a:ext uri="{FF2B5EF4-FFF2-40B4-BE49-F238E27FC236}">
              <a16:creationId xmlns:a16="http://schemas.microsoft.com/office/drawing/2014/main" id="{EBDE1E2E-93A1-4F6B-97D3-93119E1A1E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99" name="Imagen 22532" descr="http://www.icbf.gov.co/images/pobtrans.gif">
          <a:extLst>
            <a:ext uri="{FF2B5EF4-FFF2-40B4-BE49-F238E27FC236}">
              <a16:creationId xmlns:a16="http://schemas.microsoft.com/office/drawing/2014/main" id="{AD92B41A-E351-4BF5-837B-8E0D0861A1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0" name="Imagen 22541" descr="http://www.icbf.gov.co/images/pobtrans.gif">
          <a:extLst>
            <a:ext uri="{FF2B5EF4-FFF2-40B4-BE49-F238E27FC236}">
              <a16:creationId xmlns:a16="http://schemas.microsoft.com/office/drawing/2014/main" id="{C2294997-B96B-42AA-ACEA-4D2E2789C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1" name="Imagen 22616" descr="http://www.icbf.gov.co/images/pobtrans.gif">
          <a:extLst>
            <a:ext uri="{FF2B5EF4-FFF2-40B4-BE49-F238E27FC236}">
              <a16:creationId xmlns:a16="http://schemas.microsoft.com/office/drawing/2014/main" id="{CE9CAA87-C3F8-45F6-8BC5-04E0635A1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2" name="Imagen 24926" descr="http://www.icbf.gov.co/images/pobtrans.gif">
          <a:extLst>
            <a:ext uri="{FF2B5EF4-FFF2-40B4-BE49-F238E27FC236}">
              <a16:creationId xmlns:a16="http://schemas.microsoft.com/office/drawing/2014/main" id="{93CE05BE-1DB4-442B-A884-EED8FCF7A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3" name="Imagen 25180" descr="http://www.icbf.gov.co/images/pobtrans.gif">
          <a:extLst>
            <a:ext uri="{FF2B5EF4-FFF2-40B4-BE49-F238E27FC236}">
              <a16:creationId xmlns:a16="http://schemas.microsoft.com/office/drawing/2014/main" id="{DC5B53B9-F521-4E5B-9AF5-EC98DDBB8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4" name="Imagen 26352" descr="http://www.icbf.gov.co/images/pobtrans.gif">
          <a:extLst>
            <a:ext uri="{FF2B5EF4-FFF2-40B4-BE49-F238E27FC236}">
              <a16:creationId xmlns:a16="http://schemas.microsoft.com/office/drawing/2014/main" id="{29ACF1D0-3693-480D-9261-462724721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5" name="Imagen 26386" descr="http://www.icbf.gov.co/images/pobtrans.gif">
          <a:extLst>
            <a:ext uri="{FF2B5EF4-FFF2-40B4-BE49-F238E27FC236}">
              <a16:creationId xmlns:a16="http://schemas.microsoft.com/office/drawing/2014/main" id="{FB50F2F0-2E6E-43E7-88A8-36C8FB6871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6" name="Imagen 26401" descr="http://www.icbf.gov.co/images/pobtrans.gif">
          <a:extLst>
            <a:ext uri="{FF2B5EF4-FFF2-40B4-BE49-F238E27FC236}">
              <a16:creationId xmlns:a16="http://schemas.microsoft.com/office/drawing/2014/main" id="{D33C4C66-B12A-4CCA-854F-4AA3FC2CC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7" name="Imagen 26411" descr="http://www.icbf.gov.co/images/pobtrans.gif">
          <a:extLst>
            <a:ext uri="{FF2B5EF4-FFF2-40B4-BE49-F238E27FC236}">
              <a16:creationId xmlns:a16="http://schemas.microsoft.com/office/drawing/2014/main" id="{93F30D8F-B1CC-42FC-AA08-C6FF73846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8" name="Imagen 26420" descr="http://www.icbf.gov.co/images/pobtrans.gif">
          <a:extLst>
            <a:ext uri="{FF2B5EF4-FFF2-40B4-BE49-F238E27FC236}">
              <a16:creationId xmlns:a16="http://schemas.microsoft.com/office/drawing/2014/main" id="{1464BE2D-3058-47A7-B3A3-C7317C09D9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09" name="Imagen 26433" descr="http://www.icbf.gov.co/images/pobtrans.gif">
          <a:extLst>
            <a:ext uri="{FF2B5EF4-FFF2-40B4-BE49-F238E27FC236}">
              <a16:creationId xmlns:a16="http://schemas.microsoft.com/office/drawing/2014/main" id="{1C5B9B75-F662-429D-A61F-3512FE90A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0" name="Imagen 26468" descr="http://www.icbf.gov.co/images/pobtrans.gif">
          <a:extLst>
            <a:ext uri="{FF2B5EF4-FFF2-40B4-BE49-F238E27FC236}">
              <a16:creationId xmlns:a16="http://schemas.microsoft.com/office/drawing/2014/main" id="{AA512525-A8F1-4488-882C-A8A3E7B15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1" name="Imagen 26473" descr="http://www.icbf.gov.co/images/pobtrans.gif">
          <a:extLst>
            <a:ext uri="{FF2B5EF4-FFF2-40B4-BE49-F238E27FC236}">
              <a16:creationId xmlns:a16="http://schemas.microsoft.com/office/drawing/2014/main" id="{1D1772CD-5B43-4BAF-A9A5-86F89967CA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2" name="Imagen 26476" descr="http://www.icbf.gov.co/images/pobtrans.gif">
          <a:extLst>
            <a:ext uri="{FF2B5EF4-FFF2-40B4-BE49-F238E27FC236}">
              <a16:creationId xmlns:a16="http://schemas.microsoft.com/office/drawing/2014/main" id="{3374D52A-730D-49A5-94BB-65525B687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3" name="Imagen 26583" descr="http://www.icbf.gov.co/images/pobtrans.gif">
          <a:extLst>
            <a:ext uri="{FF2B5EF4-FFF2-40B4-BE49-F238E27FC236}">
              <a16:creationId xmlns:a16="http://schemas.microsoft.com/office/drawing/2014/main" id="{6824F44E-335A-4B74-84EB-725A3CD18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4" name="Imagen 26594" descr="http://www.icbf.gov.co/images/pobtrans.gif">
          <a:extLst>
            <a:ext uri="{FF2B5EF4-FFF2-40B4-BE49-F238E27FC236}">
              <a16:creationId xmlns:a16="http://schemas.microsoft.com/office/drawing/2014/main" id="{695225D7-7800-4B21-B325-B31EE8ECB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5" name="Imagen 26605" descr="http://www.icbf.gov.co/images/pobtrans.gif">
          <a:extLst>
            <a:ext uri="{FF2B5EF4-FFF2-40B4-BE49-F238E27FC236}">
              <a16:creationId xmlns:a16="http://schemas.microsoft.com/office/drawing/2014/main" id="{55E4CD59-4B50-4BD6-ACBB-2029E1B38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6" name="Imagen 26617" descr="http://www.icbf.gov.co/images/pobtrans.gif">
          <a:extLst>
            <a:ext uri="{FF2B5EF4-FFF2-40B4-BE49-F238E27FC236}">
              <a16:creationId xmlns:a16="http://schemas.microsoft.com/office/drawing/2014/main" id="{D6089E48-1FBB-4989-9227-0CD2757091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7" name="Imagen 26634" descr="http://www.icbf.gov.co/images/pobtrans.gif">
          <a:extLst>
            <a:ext uri="{FF2B5EF4-FFF2-40B4-BE49-F238E27FC236}">
              <a16:creationId xmlns:a16="http://schemas.microsoft.com/office/drawing/2014/main" id="{617E7EB6-6723-445D-933E-8B709A1A6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8" name="Imagen 26666" descr="http://www.icbf.gov.co/images/pobtrans.gif">
          <a:extLst>
            <a:ext uri="{FF2B5EF4-FFF2-40B4-BE49-F238E27FC236}">
              <a16:creationId xmlns:a16="http://schemas.microsoft.com/office/drawing/2014/main" id="{9F065BC0-052F-4A9A-A8C7-824BF5FD73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19" name="Imagen 26687" descr="http://www.icbf.gov.co/images/pobtrans.gif">
          <a:extLst>
            <a:ext uri="{FF2B5EF4-FFF2-40B4-BE49-F238E27FC236}">
              <a16:creationId xmlns:a16="http://schemas.microsoft.com/office/drawing/2014/main" id="{4F1622FE-3478-47DC-88B3-16E55B8B3A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0" name="Imagen 26713" descr="http://www.icbf.gov.co/images/pobtrans.gif">
          <a:extLst>
            <a:ext uri="{FF2B5EF4-FFF2-40B4-BE49-F238E27FC236}">
              <a16:creationId xmlns:a16="http://schemas.microsoft.com/office/drawing/2014/main" id="{63BD320E-0701-48D3-97A1-D142EB0AF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1" name="Imagen 26726" descr="http://www.icbf.gov.co/images/pobtrans.gif">
          <a:extLst>
            <a:ext uri="{FF2B5EF4-FFF2-40B4-BE49-F238E27FC236}">
              <a16:creationId xmlns:a16="http://schemas.microsoft.com/office/drawing/2014/main" id="{D7A99A1C-480E-434C-95E3-10DE7B4EA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2" name="Imagen 27432" descr="http://www.icbf.gov.co/images/pobtrans.gif">
          <a:extLst>
            <a:ext uri="{FF2B5EF4-FFF2-40B4-BE49-F238E27FC236}">
              <a16:creationId xmlns:a16="http://schemas.microsoft.com/office/drawing/2014/main" id="{CE071547-D740-43F4-B582-CDFFA1570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3" name="Imagen 29931" descr="http://www.icbf.gov.co/images/pobtrans.gif">
          <a:extLst>
            <a:ext uri="{FF2B5EF4-FFF2-40B4-BE49-F238E27FC236}">
              <a16:creationId xmlns:a16="http://schemas.microsoft.com/office/drawing/2014/main" id="{2BACD3F8-835C-4443-A6BD-1151B47BBD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4" name="Imagen 29941" descr="http://www.icbf.gov.co/images/pobtrans.gif">
          <a:extLst>
            <a:ext uri="{FF2B5EF4-FFF2-40B4-BE49-F238E27FC236}">
              <a16:creationId xmlns:a16="http://schemas.microsoft.com/office/drawing/2014/main" id="{C982A034-ACD7-4BB2-9F1A-A071ECF43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5" name="Imagen 29990" descr="http://www.icbf.gov.co/images/pobtrans.gif">
          <a:extLst>
            <a:ext uri="{FF2B5EF4-FFF2-40B4-BE49-F238E27FC236}">
              <a16:creationId xmlns:a16="http://schemas.microsoft.com/office/drawing/2014/main" id="{40ED5EB0-3217-40D0-AEB8-9757893AC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6" name="Imagen 30000" descr="http://www.icbf.gov.co/images/pobtrans.gif">
          <a:extLst>
            <a:ext uri="{FF2B5EF4-FFF2-40B4-BE49-F238E27FC236}">
              <a16:creationId xmlns:a16="http://schemas.microsoft.com/office/drawing/2014/main" id="{EEF02BA9-4CA9-4497-8F49-2EA418E6D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7" name="Imagen 30062" descr="http://www.icbf.gov.co/images/pobtrans.gif">
          <a:extLst>
            <a:ext uri="{FF2B5EF4-FFF2-40B4-BE49-F238E27FC236}">
              <a16:creationId xmlns:a16="http://schemas.microsoft.com/office/drawing/2014/main" id="{42C66706-99F1-403F-BDB8-2E18A6086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8" name="Imagen 30457" descr="http://www.icbf.gov.co/images/pobtrans.gif">
          <a:extLst>
            <a:ext uri="{FF2B5EF4-FFF2-40B4-BE49-F238E27FC236}">
              <a16:creationId xmlns:a16="http://schemas.microsoft.com/office/drawing/2014/main" id="{AC561320-50BD-4F1F-BF16-0FCC9DF8D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29" name="Imagen 30467" descr="http://www.icbf.gov.co/images/pobtrans.gif">
          <a:extLst>
            <a:ext uri="{FF2B5EF4-FFF2-40B4-BE49-F238E27FC236}">
              <a16:creationId xmlns:a16="http://schemas.microsoft.com/office/drawing/2014/main" id="{ED712BE1-B240-4153-9D9F-D3468BE416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0" name="Imagen 30991" descr="http://www.icbf.gov.co/images/pobtrans.gif">
          <a:extLst>
            <a:ext uri="{FF2B5EF4-FFF2-40B4-BE49-F238E27FC236}">
              <a16:creationId xmlns:a16="http://schemas.microsoft.com/office/drawing/2014/main" id="{651F6770-1377-4EBD-8279-CF1F19AB9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1" name="Imagen 31612" descr="http://www.icbf.gov.co/images/pobtrans.gif">
          <a:extLst>
            <a:ext uri="{FF2B5EF4-FFF2-40B4-BE49-F238E27FC236}">
              <a16:creationId xmlns:a16="http://schemas.microsoft.com/office/drawing/2014/main" id="{DE908A0D-AAB5-411F-BFCA-8899B8D9A9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2" name="Imagen 31624" descr="http://www.icbf.gov.co/images/pobtrans.gif">
          <a:extLst>
            <a:ext uri="{FF2B5EF4-FFF2-40B4-BE49-F238E27FC236}">
              <a16:creationId xmlns:a16="http://schemas.microsoft.com/office/drawing/2014/main" id="{F726AB1C-E848-415F-9440-D1025CA29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3" name="Imagen 32047" descr="http://www.icbf.gov.co/images/pobtrans.gif">
          <a:extLst>
            <a:ext uri="{FF2B5EF4-FFF2-40B4-BE49-F238E27FC236}">
              <a16:creationId xmlns:a16="http://schemas.microsoft.com/office/drawing/2014/main" id="{05BC366B-92FC-40F0-BE49-453C97FE5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4" name="Imagen 32272" descr="http://www.icbf.gov.co/images/pobtrans.gif">
          <a:extLst>
            <a:ext uri="{FF2B5EF4-FFF2-40B4-BE49-F238E27FC236}">
              <a16:creationId xmlns:a16="http://schemas.microsoft.com/office/drawing/2014/main" id="{08F79FE8-31BC-4425-BAE7-755999BB7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5" name="Imagen 32612" descr="http://www.icbf.gov.co/images/pobtrans.gif">
          <a:extLst>
            <a:ext uri="{FF2B5EF4-FFF2-40B4-BE49-F238E27FC236}">
              <a16:creationId xmlns:a16="http://schemas.microsoft.com/office/drawing/2014/main" id="{81287BA9-C305-43E6-ADAB-C2E187B6E9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6" name="Imagen 32881" descr="http://www.icbf.gov.co/images/pobtrans.gif">
          <a:extLst>
            <a:ext uri="{FF2B5EF4-FFF2-40B4-BE49-F238E27FC236}">
              <a16:creationId xmlns:a16="http://schemas.microsoft.com/office/drawing/2014/main" id="{2698CD37-6B80-43C3-90AE-C9BBB8530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7" name="Imagen 34363" descr="http://www.icbf.gov.co/images/pobtrans.gif">
          <a:extLst>
            <a:ext uri="{FF2B5EF4-FFF2-40B4-BE49-F238E27FC236}">
              <a16:creationId xmlns:a16="http://schemas.microsoft.com/office/drawing/2014/main" id="{96C32722-9DC9-4C8D-A0D9-4159DD61A7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8" name="Imagen 34367" descr="http://www.icbf.gov.co/images/pobtrans.gif">
          <a:extLst>
            <a:ext uri="{FF2B5EF4-FFF2-40B4-BE49-F238E27FC236}">
              <a16:creationId xmlns:a16="http://schemas.microsoft.com/office/drawing/2014/main" id="{3BA64E9C-4D5F-47B2-BEC2-0238C5EA0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39" name="Imagen 34608" descr="http://www.icbf.gov.co/images/pobtrans.gif">
          <a:extLst>
            <a:ext uri="{FF2B5EF4-FFF2-40B4-BE49-F238E27FC236}">
              <a16:creationId xmlns:a16="http://schemas.microsoft.com/office/drawing/2014/main" id="{E0C45461-98FC-45F8-9177-AF2266B86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40" name="Imagen 35048" descr="http://www.icbf.gov.co/images/pobtrans.gif">
          <a:extLst>
            <a:ext uri="{FF2B5EF4-FFF2-40B4-BE49-F238E27FC236}">
              <a16:creationId xmlns:a16="http://schemas.microsoft.com/office/drawing/2014/main" id="{ECBD6A76-3D73-4600-94CF-80CDC23D16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41" name="Imagen 35978" descr="http://www.icbf.gov.co/images/pobtrans.gif">
          <a:extLst>
            <a:ext uri="{FF2B5EF4-FFF2-40B4-BE49-F238E27FC236}">
              <a16:creationId xmlns:a16="http://schemas.microsoft.com/office/drawing/2014/main" id="{E7388781-89C5-4446-8423-55DDABB49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42" name="Imagen 36001" descr="http://www.icbf.gov.co/images/pobtrans.gif">
          <a:extLst>
            <a:ext uri="{FF2B5EF4-FFF2-40B4-BE49-F238E27FC236}">
              <a16:creationId xmlns:a16="http://schemas.microsoft.com/office/drawing/2014/main" id="{902DB056-BB78-42B6-8591-E424094EA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43" name="Imagen 36006" descr="http://www.icbf.gov.co/images/pobtrans.gif">
          <a:extLst>
            <a:ext uri="{FF2B5EF4-FFF2-40B4-BE49-F238E27FC236}">
              <a16:creationId xmlns:a16="http://schemas.microsoft.com/office/drawing/2014/main" id="{CE94E9BC-C3A0-437C-A484-107B6FA30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44" name="Imagen 36010" descr="http://www.icbf.gov.co/images/pobtrans.gif">
          <a:extLst>
            <a:ext uri="{FF2B5EF4-FFF2-40B4-BE49-F238E27FC236}">
              <a16:creationId xmlns:a16="http://schemas.microsoft.com/office/drawing/2014/main" id="{D3DBE3E1-0B2B-410B-B6D4-E9B03D9E5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45" name="Imagen 36018" descr="http://www.icbf.gov.co/images/pobtrans.gif">
          <a:extLst>
            <a:ext uri="{FF2B5EF4-FFF2-40B4-BE49-F238E27FC236}">
              <a16:creationId xmlns:a16="http://schemas.microsoft.com/office/drawing/2014/main" id="{7ACFE6F0-DE24-4D3B-A5A0-7CD581AEC6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61</xdr:row>
      <xdr:rowOff>0</xdr:rowOff>
    </xdr:from>
    <xdr:to>
      <xdr:col>4</xdr:col>
      <xdr:colOff>0</xdr:colOff>
      <xdr:row>61</xdr:row>
      <xdr:rowOff>114300</xdr:rowOff>
    </xdr:to>
    <xdr:pic>
      <xdr:nvPicPr>
        <xdr:cNvPr id="146" name="Imagen 36027" descr="http://www.icbf.gov.co/images/pobtrans.gif">
          <a:extLst>
            <a:ext uri="{FF2B5EF4-FFF2-40B4-BE49-F238E27FC236}">
              <a16:creationId xmlns:a16="http://schemas.microsoft.com/office/drawing/2014/main" id="{97795169-D8D3-4687-9583-DA00EE0FA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2300" y="203263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61</xdr:row>
      <xdr:rowOff>0</xdr:rowOff>
    </xdr:from>
    <xdr:ext cx="9525" cy="114300"/>
    <xdr:pic>
      <xdr:nvPicPr>
        <xdr:cNvPr id="147" name="Imagen 146" descr="http://www.icbf.gov.co/images/pobtrans.gif">
          <a:extLst>
            <a:ext uri="{FF2B5EF4-FFF2-40B4-BE49-F238E27FC236}">
              <a16:creationId xmlns:a16="http://schemas.microsoft.com/office/drawing/2014/main" id="{B56D2FD3-F730-4D24-9334-B226AA3A97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48" name="Imagen 147" descr="http://www.icbf.gov.co/images/pobtrans.gif">
          <a:extLst>
            <a:ext uri="{FF2B5EF4-FFF2-40B4-BE49-F238E27FC236}">
              <a16:creationId xmlns:a16="http://schemas.microsoft.com/office/drawing/2014/main" id="{8A7792E4-CA72-40D7-B224-2FEE35C59F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49" name="Imagen 148" descr="http://www.icbf.gov.co/images/pobtrans.gif">
          <a:extLst>
            <a:ext uri="{FF2B5EF4-FFF2-40B4-BE49-F238E27FC236}">
              <a16:creationId xmlns:a16="http://schemas.microsoft.com/office/drawing/2014/main" id="{EC825E5D-E535-4CAA-85E1-85984A3E15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50" name="Imagen 149" descr="http://www.icbf.gov.co/images/pobtrans.gif">
          <a:extLst>
            <a:ext uri="{FF2B5EF4-FFF2-40B4-BE49-F238E27FC236}">
              <a16:creationId xmlns:a16="http://schemas.microsoft.com/office/drawing/2014/main" id="{1F97DB49-12F1-4C86-9F26-74CFAAFB26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51" name="Imagen 150" descr="http://www.icbf.gov.co/images/pobtrans.gif">
          <a:extLst>
            <a:ext uri="{FF2B5EF4-FFF2-40B4-BE49-F238E27FC236}">
              <a16:creationId xmlns:a16="http://schemas.microsoft.com/office/drawing/2014/main" id="{ABE28CAE-4D04-49D0-BCF5-28D5FB151A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52" name="Imagen 151" descr="http://www.icbf.gov.co/images/pobtrans.gif">
          <a:extLst>
            <a:ext uri="{FF2B5EF4-FFF2-40B4-BE49-F238E27FC236}">
              <a16:creationId xmlns:a16="http://schemas.microsoft.com/office/drawing/2014/main" id="{8621F783-A60C-4DE8-A4AA-F31B22600A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53" name="Imagen 152" descr="http://www.icbf.gov.co/images/pobtrans.gif">
          <a:extLst>
            <a:ext uri="{FF2B5EF4-FFF2-40B4-BE49-F238E27FC236}">
              <a16:creationId xmlns:a16="http://schemas.microsoft.com/office/drawing/2014/main" id="{90C0BF9F-CF6A-4EC9-8117-87A93C360C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54" name="Imagen 153" descr="http://www.icbf.gov.co/images/pobtrans.gif">
          <a:extLst>
            <a:ext uri="{FF2B5EF4-FFF2-40B4-BE49-F238E27FC236}">
              <a16:creationId xmlns:a16="http://schemas.microsoft.com/office/drawing/2014/main" id="{71FBC9A6-AD6E-46E3-9864-79F02FEBE6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55" name="Imagen 154" descr="http://www.icbf.gov.co/images/pobtrans.gif">
          <a:extLst>
            <a:ext uri="{FF2B5EF4-FFF2-40B4-BE49-F238E27FC236}">
              <a16:creationId xmlns:a16="http://schemas.microsoft.com/office/drawing/2014/main" id="{8BEF0E32-6633-452E-AC10-2981431434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56" name="Imagen 155" descr="http://www.icbf.gov.co/images/pobtrans.gif">
          <a:extLst>
            <a:ext uri="{FF2B5EF4-FFF2-40B4-BE49-F238E27FC236}">
              <a16:creationId xmlns:a16="http://schemas.microsoft.com/office/drawing/2014/main" id="{C247ADD5-F6B9-47E7-B98C-2CE35264DF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57" name="Imagen 156" descr="http://www.icbf.gov.co/images/pobtrans.gif">
          <a:extLst>
            <a:ext uri="{FF2B5EF4-FFF2-40B4-BE49-F238E27FC236}">
              <a16:creationId xmlns:a16="http://schemas.microsoft.com/office/drawing/2014/main" id="{ECAC615E-E9EA-4E7D-ACCA-42C7ADCBF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58" name="Imagen 157" descr="http://www.icbf.gov.co/images/pobtrans.gif">
          <a:extLst>
            <a:ext uri="{FF2B5EF4-FFF2-40B4-BE49-F238E27FC236}">
              <a16:creationId xmlns:a16="http://schemas.microsoft.com/office/drawing/2014/main" id="{3FB64D4B-E3AB-408A-87D6-FC78499505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59" name="Imagen 158" descr="http://www.icbf.gov.co/images/pobtrans.gif">
          <a:extLst>
            <a:ext uri="{FF2B5EF4-FFF2-40B4-BE49-F238E27FC236}">
              <a16:creationId xmlns:a16="http://schemas.microsoft.com/office/drawing/2014/main" id="{074F855F-274D-495F-AC06-F780963894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60" name="Imagen 159" descr="http://www.icbf.gov.co/images/pobtrans.gif">
          <a:extLst>
            <a:ext uri="{FF2B5EF4-FFF2-40B4-BE49-F238E27FC236}">
              <a16:creationId xmlns:a16="http://schemas.microsoft.com/office/drawing/2014/main" id="{26650728-6D6C-4CD0-B954-191B7F7166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61" name="Imagen 160" descr="http://www.icbf.gov.co/images/pobtrans.gif">
          <a:extLst>
            <a:ext uri="{FF2B5EF4-FFF2-40B4-BE49-F238E27FC236}">
              <a16:creationId xmlns:a16="http://schemas.microsoft.com/office/drawing/2014/main" id="{D5BD57ED-FC9A-4C67-A704-5C13DD52BE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62" name="Imagen 161" descr="http://www.icbf.gov.co/images/pobtrans.gif">
          <a:extLst>
            <a:ext uri="{FF2B5EF4-FFF2-40B4-BE49-F238E27FC236}">
              <a16:creationId xmlns:a16="http://schemas.microsoft.com/office/drawing/2014/main" id="{78E0FFDA-6F85-482B-84D5-94824E10C9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63" name="Imagen 162" descr="http://www.icbf.gov.co/images/pobtrans.gif">
          <a:extLst>
            <a:ext uri="{FF2B5EF4-FFF2-40B4-BE49-F238E27FC236}">
              <a16:creationId xmlns:a16="http://schemas.microsoft.com/office/drawing/2014/main" id="{AE94B4B2-28DF-4CCE-A45B-C7F607C20A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64" name="Imagen 163" descr="http://www.icbf.gov.co/images/pobtrans.gif">
          <a:extLst>
            <a:ext uri="{FF2B5EF4-FFF2-40B4-BE49-F238E27FC236}">
              <a16:creationId xmlns:a16="http://schemas.microsoft.com/office/drawing/2014/main" id="{6688EF0F-B05C-49B3-89F8-0E4E67C694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65" name="Imagen 164" descr="http://www.icbf.gov.co/images/pobtrans.gif">
          <a:extLst>
            <a:ext uri="{FF2B5EF4-FFF2-40B4-BE49-F238E27FC236}">
              <a16:creationId xmlns:a16="http://schemas.microsoft.com/office/drawing/2014/main" id="{182E2567-68F4-4DC3-8196-B31F3C760D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66" name="Imagen 165" descr="http://www.icbf.gov.co/images/pobtrans.gif">
          <a:extLst>
            <a:ext uri="{FF2B5EF4-FFF2-40B4-BE49-F238E27FC236}">
              <a16:creationId xmlns:a16="http://schemas.microsoft.com/office/drawing/2014/main" id="{66E0C4D1-98FE-4184-AE41-3D99F94BBB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67" name="Imagen 166" descr="http://www.icbf.gov.co/images/pobtrans.gif">
          <a:extLst>
            <a:ext uri="{FF2B5EF4-FFF2-40B4-BE49-F238E27FC236}">
              <a16:creationId xmlns:a16="http://schemas.microsoft.com/office/drawing/2014/main" id="{933E15BA-FE21-4D48-884D-4855F65E68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68" name="Imagen 167" descr="http://www.icbf.gov.co/images/pobtrans.gif">
          <a:extLst>
            <a:ext uri="{FF2B5EF4-FFF2-40B4-BE49-F238E27FC236}">
              <a16:creationId xmlns:a16="http://schemas.microsoft.com/office/drawing/2014/main" id="{26042FE2-09B2-4F1F-A5B7-53DB7DE212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69" name="Imagen 168" descr="http://www.icbf.gov.co/images/pobtrans.gif">
          <a:extLst>
            <a:ext uri="{FF2B5EF4-FFF2-40B4-BE49-F238E27FC236}">
              <a16:creationId xmlns:a16="http://schemas.microsoft.com/office/drawing/2014/main" id="{F334C235-0D92-4E82-A234-88AD91495D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70" name="Imagen 169" descr="http://www.icbf.gov.co/images/pobtrans.gif">
          <a:extLst>
            <a:ext uri="{FF2B5EF4-FFF2-40B4-BE49-F238E27FC236}">
              <a16:creationId xmlns:a16="http://schemas.microsoft.com/office/drawing/2014/main" id="{EA79CE05-08DF-4C98-A57F-C441AB3386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71" name="Imagen 170" descr="http://www.icbf.gov.co/images/pobtrans.gif">
          <a:extLst>
            <a:ext uri="{FF2B5EF4-FFF2-40B4-BE49-F238E27FC236}">
              <a16:creationId xmlns:a16="http://schemas.microsoft.com/office/drawing/2014/main" id="{E38D71ED-4328-483F-AD9A-742E8725B5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72" name="Imagen 171" descr="http://www.icbf.gov.co/images/pobtrans.gif">
          <a:extLst>
            <a:ext uri="{FF2B5EF4-FFF2-40B4-BE49-F238E27FC236}">
              <a16:creationId xmlns:a16="http://schemas.microsoft.com/office/drawing/2014/main" id="{3920F136-29F0-4DDA-BA58-FDC34EA179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73" name="Imagen 172" descr="http://www.icbf.gov.co/images/pobtrans.gif">
          <a:extLst>
            <a:ext uri="{FF2B5EF4-FFF2-40B4-BE49-F238E27FC236}">
              <a16:creationId xmlns:a16="http://schemas.microsoft.com/office/drawing/2014/main" id="{7A796093-DF40-4474-AD87-DBAF9B8BDE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74" name="Imagen 173" descr="http://www.icbf.gov.co/images/pobtrans.gif">
          <a:extLst>
            <a:ext uri="{FF2B5EF4-FFF2-40B4-BE49-F238E27FC236}">
              <a16:creationId xmlns:a16="http://schemas.microsoft.com/office/drawing/2014/main" id="{3A6F2D14-B337-46A3-8456-B60F966DB6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75" name="Imagen 174" descr="http://www.icbf.gov.co/images/pobtrans.gif">
          <a:extLst>
            <a:ext uri="{FF2B5EF4-FFF2-40B4-BE49-F238E27FC236}">
              <a16:creationId xmlns:a16="http://schemas.microsoft.com/office/drawing/2014/main" id="{05390DB5-3670-40C0-80D5-95CD5EDF40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76" name="Imagen 175" descr="http://www.icbf.gov.co/images/pobtrans.gif">
          <a:extLst>
            <a:ext uri="{FF2B5EF4-FFF2-40B4-BE49-F238E27FC236}">
              <a16:creationId xmlns:a16="http://schemas.microsoft.com/office/drawing/2014/main" id="{F1501D2B-9D9C-4451-837F-BB5A56E89E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77" name="Imagen 176" descr="http://www.icbf.gov.co/images/pobtrans.gif">
          <a:extLst>
            <a:ext uri="{FF2B5EF4-FFF2-40B4-BE49-F238E27FC236}">
              <a16:creationId xmlns:a16="http://schemas.microsoft.com/office/drawing/2014/main" id="{FEA2C87C-ECD7-474B-BDC5-6712157256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78" name="Imagen 177" descr="http://www.icbf.gov.co/images/pobtrans.gif">
          <a:extLst>
            <a:ext uri="{FF2B5EF4-FFF2-40B4-BE49-F238E27FC236}">
              <a16:creationId xmlns:a16="http://schemas.microsoft.com/office/drawing/2014/main" id="{9C252EEF-D4DF-42AF-A251-1CF0A0599B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79" name="Imagen 178" descr="http://www.icbf.gov.co/images/pobtrans.gif">
          <a:extLst>
            <a:ext uri="{FF2B5EF4-FFF2-40B4-BE49-F238E27FC236}">
              <a16:creationId xmlns:a16="http://schemas.microsoft.com/office/drawing/2014/main" id="{ECB0B4AF-8712-47BC-BBA6-D26EAF94CD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80" name="Imagen 179" descr="http://www.icbf.gov.co/images/pobtrans.gif">
          <a:extLst>
            <a:ext uri="{FF2B5EF4-FFF2-40B4-BE49-F238E27FC236}">
              <a16:creationId xmlns:a16="http://schemas.microsoft.com/office/drawing/2014/main" id="{CBD6ABD3-5198-4E7E-B58C-6D874A3EFD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81" name="Imagen 180" descr="http://www.icbf.gov.co/images/pobtrans.gif">
          <a:extLst>
            <a:ext uri="{FF2B5EF4-FFF2-40B4-BE49-F238E27FC236}">
              <a16:creationId xmlns:a16="http://schemas.microsoft.com/office/drawing/2014/main" id="{FFA7EC40-A6F8-4D74-B5DC-CB367BC260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82" name="Imagen 181" descr="http://www.icbf.gov.co/images/pobtrans.gif">
          <a:extLst>
            <a:ext uri="{FF2B5EF4-FFF2-40B4-BE49-F238E27FC236}">
              <a16:creationId xmlns:a16="http://schemas.microsoft.com/office/drawing/2014/main" id="{DE711D0A-2210-409E-8071-0E9A9BC456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83" name="Imagen 182" descr="http://www.icbf.gov.co/images/pobtrans.gif">
          <a:extLst>
            <a:ext uri="{FF2B5EF4-FFF2-40B4-BE49-F238E27FC236}">
              <a16:creationId xmlns:a16="http://schemas.microsoft.com/office/drawing/2014/main" id="{8315A325-34D5-440B-96DD-0850667F3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84" name="Imagen 183" descr="http://www.icbf.gov.co/images/pobtrans.gif">
          <a:extLst>
            <a:ext uri="{FF2B5EF4-FFF2-40B4-BE49-F238E27FC236}">
              <a16:creationId xmlns:a16="http://schemas.microsoft.com/office/drawing/2014/main" id="{9D301509-4EAB-4487-A708-0293AE503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85" name="Imagen 184" descr="http://www.icbf.gov.co/images/pobtrans.gif">
          <a:extLst>
            <a:ext uri="{FF2B5EF4-FFF2-40B4-BE49-F238E27FC236}">
              <a16:creationId xmlns:a16="http://schemas.microsoft.com/office/drawing/2014/main" id="{B4E9B053-0800-40B8-B2AB-4AF03BC089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86" name="Imagen 185" descr="http://www.icbf.gov.co/images/pobtrans.gif">
          <a:extLst>
            <a:ext uri="{FF2B5EF4-FFF2-40B4-BE49-F238E27FC236}">
              <a16:creationId xmlns:a16="http://schemas.microsoft.com/office/drawing/2014/main" id="{DA437B13-1A20-4D6A-B385-270C3D1A4C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87" name="Imagen 186" descr="http://www.icbf.gov.co/images/pobtrans.gif">
          <a:extLst>
            <a:ext uri="{FF2B5EF4-FFF2-40B4-BE49-F238E27FC236}">
              <a16:creationId xmlns:a16="http://schemas.microsoft.com/office/drawing/2014/main" id="{5A9EB35A-659A-47A2-B569-4CD48604C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88" name="Imagen 187" descr="http://www.icbf.gov.co/images/pobtrans.gif">
          <a:extLst>
            <a:ext uri="{FF2B5EF4-FFF2-40B4-BE49-F238E27FC236}">
              <a16:creationId xmlns:a16="http://schemas.microsoft.com/office/drawing/2014/main" id="{19A6C9D7-B125-4B62-AA95-0F96D20A08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89" name="Imagen 188" descr="http://www.icbf.gov.co/images/pobtrans.gif">
          <a:extLst>
            <a:ext uri="{FF2B5EF4-FFF2-40B4-BE49-F238E27FC236}">
              <a16:creationId xmlns:a16="http://schemas.microsoft.com/office/drawing/2014/main" id="{60989800-B084-4D9A-80CE-0E9EDFF6F4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90" name="Imagen 189" descr="http://www.icbf.gov.co/images/pobtrans.gif">
          <a:extLst>
            <a:ext uri="{FF2B5EF4-FFF2-40B4-BE49-F238E27FC236}">
              <a16:creationId xmlns:a16="http://schemas.microsoft.com/office/drawing/2014/main" id="{66CB2C16-D771-445F-B7F2-67D8ED9EA2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91" name="Imagen 190" descr="http://www.icbf.gov.co/images/pobtrans.gif">
          <a:extLst>
            <a:ext uri="{FF2B5EF4-FFF2-40B4-BE49-F238E27FC236}">
              <a16:creationId xmlns:a16="http://schemas.microsoft.com/office/drawing/2014/main" id="{2B079334-FD2A-43E8-AB84-8B938AE3E4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92" name="Imagen 191" descr="http://www.icbf.gov.co/images/pobtrans.gif">
          <a:extLst>
            <a:ext uri="{FF2B5EF4-FFF2-40B4-BE49-F238E27FC236}">
              <a16:creationId xmlns:a16="http://schemas.microsoft.com/office/drawing/2014/main" id="{08E77224-C5D4-48F4-AC15-1DC9EC7B0D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93" name="Imagen 192" descr="http://www.icbf.gov.co/images/pobtrans.gif">
          <a:extLst>
            <a:ext uri="{FF2B5EF4-FFF2-40B4-BE49-F238E27FC236}">
              <a16:creationId xmlns:a16="http://schemas.microsoft.com/office/drawing/2014/main" id="{4BE91F52-7AA4-4D3E-96F6-E66BD5C0C9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94" name="Imagen 193" descr="http://www.icbf.gov.co/images/pobtrans.gif">
          <a:extLst>
            <a:ext uri="{FF2B5EF4-FFF2-40B4-BE49-F238E27FC236}">
              <a16:creationId xmlns:a16="http://schemas.microsoft.com/office/drawing/2014/main" id="{DBC50A9A-15C2-429B-B693-4ED3E594FE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95" name="Imagen 194" descr="http://www.icbf.gov.co/images/pobtrans.gif">
          <a:extLst>
            <a:ext uri="{FF2B5EF4-FFF2-40B4-BE49-F238E27FC236}">
              <a16:creationId xmlns:a16="http://schemas.microsoft.com/office/drawing/2014/main" id="{9E6ACAB1-E2A8-4261-807A-8989467A4E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96" name="Imagen 195" descr="http://www.icbf.gov.co/images/pobtrans.gif">
          <a:extLst>
            <a:ext uri="{FF2B5EF4-FFF2-40B4-BE49-F238E27FC236}">
              <a16:creationId xmlns:a16="http://schemas.microsoft.com/office/drawing/2014/main" id="{031A7E00-6FBD-4F5A-BD9B-A34A9313BD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97" name="Imagen 196" descr="http://www.icbf.gov.co/images/pobtrans.gif">
          <a:extLst>
            <a:ext uri="{FF2B5EF4-FFF2-40B4-BE49-F238E27FC236}">
              <a16:creationId xmlns:a16="http://schemas.microsoft.com/office/drawing/2014/main" id="{C2188BE6-CFCA-4B14-8F2F-0C2322D913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98" name="Imagen 197" descr="http://www.icbf.gov.co/images/pobtrans.gif">
          <a:extLst>
            <a:ext uri="{FF2B5EF4-FFF2-40B4-BE49-F238E27FC236}">
              <a16:creationId xmlns:a16="http://schemas.microsoft.com/office/drawing/2014/main" id="{6D19B7C4-5387-43AB-97EC-522016572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199" name="Imagen 198" descr="http://www.icbf.gov.co/images/pobtrans.gif">
          <a:extLst>
            <a:ext uri="{FF2B5EF4-FFF2-40B4-BE49-F238E27FC236}">
              <a16:creationId xmlns:a16="http://schemas.microsoft.com/office/drawing/2014/main" id="{AA53D3A1-5B95-4AE8-8FC6-C6696BD2C2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00" name="Imagen 199" descr="http://www.icbf.gov.co/images/pobtrans.gif">
          <a:extLst>
            <a:ext uri="{FF2B5EF4-FFF2-40B4-BE49-F238E27FC236}">
              <a16:creationId xmlns:a16="http://schemas.microsoft.com/office/drawing/2014/main" id="{1E8C3C09-EE3C-4A99-BD27-42D986E915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01" name="Imagen 200" descr="http://www.icbf.gov.co/images/pobtrans.gif">
          <a:extLst>
            <a:ext uri="{FF2B5EF4-FFF2-40B4-BE49-F238E27FC236}">
              <a16:creationId xmlns:a16="http://schemas.microsoft.com/office/drawing/2014/main" id="{9AAD9F2A-9963-4EEF-9F42-2905B679E4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02" name="Imagen 201" descr="http://www.icbf.gov.co/images/pobtrans.gif">
          <a:extLst>
            <a:ext uri="{FF2B5EF4-FFF2-40B4-BE49-F238E27FC236}">
              <a16:creationId xmlns:a16="http://schemas.microsoft.com/office/drawing/2014/main" id="{2E5DE151-93EE-4242-9B90-BD14BAA40C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03" name="Imagen 202" descr="http://www.icbf.gov.co/images/pobtrans.gif">
          <a:extLst>
            <a:ext uri="{FF2B5EF4-FFF2-40B4-BE49-F238E27FC236}">
              <a16:creationId xmlns:a16="http://schemas.microsoft.com/office/drawing/2014/main" id="{9E6A32DB-9580-4B53-94D8-974D77F4D7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04" name="Imagen 203" descr="http://www.icbf.gov.co/images/pobtrans.gif">
          <a:extLst>
            <a:ext uri="{FF2B5EF4-FFF2-40B4-BE49-F238E27FC236}">
              <a16:creationId xmlns:a16="http://schemas.microsoft.com/office/drawing/2014/main" id="{DF41BA30-FF53-4E48-9146-593D71E34D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05" name="Imagen 204" descr="http://www.icbf.gov.co/images/pobtrans.gif">
          <a:extLst>
            <a:ext uri="{FF2B5EF4-FFF2-40B4-BE49-F238E27FC236}">
              <a16:creationId xmlns:a16="http://schemas.microsoft.com/office/drawing/2014/main" id="{F5557E3D-C055-4797-A51D-B4B17E4F1A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06" name="Imagen 205" descr="http://www.icbf.gov.co/images/pobtrans.gif">
          <a:extLst>
            <a:ext uri="{FF2B5EF4-FFF2-40B4-BE49-F238E27FC236}">
              <a16:creationId xmlns:a16="http://schemas.microsoft.com/office/drawing/2014/main" id="{8AF9F864-6460-417A-A0CC-69FFC0BBC4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07" name="Imagen 206" descr="http://www.icbf.gov.co/images/pobtrans.gif">
          <a:extLst>
            <a:ext uri="{FF2B5EF4-FFF2-40B4-BE49-F238E27FC236}">
              <a16:creationId xmlns:a16="http://schemas.microsoft.com/office/drawing/2014/main" id="{8D46EA68-9427-4B28-AE76-5C977A3A03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08" name="Imagen 207" descr="http://www.icbf.gov.co/images/pobtrans.gif">
          <a:extLst>
            <a:ext uri="{FF2B5EF4-FFF2-40B4-BE49-F238E27FC236}">
              <a16:creationId xmlns:a16="http://schemas.microsoft.com/office/drawing/2014/main" id="{DCA13ED5-6010-4712-B78D-BBE2A3360E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09" name="Imagen 208" descr="http://www.icbf.gov.co/images/pobtrans.gif">
          <a:extLst>
            <a:ext uri="{FF2B5EF4-FFF2-40B4-BE49-F238E27FC236}">
              <a16:creationId xmlns:a16="http://schemas.microsoft.com/office/drawing/2014/main" id="{A3D11D55-C0D4-4E47-9D20-BF9FDE22E7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10" name="Imagen 209" descr="http://www.icbf.gov.co/images/pobtrans.gif">
          <a:extLst>
            <a:ext uri="{FF2B5EF4-FFF2-40B4-BE49-F238E27FC236}">
              <a16:creationId xmlns:a16="http://schemas.microsoft.com/office/drawing/2014/main" id="{65CA5DA5-BC1B-44D7-8822-C62CE73964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11" name="Imagen 210" descr="http://www.icbf.gov.co/images/pobtrans.gif">
          <a:extLst>
            <a:ext uri="{FF2B5EF4-FFF2-40B4-BE49-F238E27FC236}">
              <a16:creationId xmlns:a16="http://schemas.microsoft.com/office/drawing/2014/main" id="{B967286A-9B86-4CCD-A657-D927B38F80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12" name="Imagen 211" descr="http://www.icbf.gov.co/images/pobtrans.gif">
          <a:extLst>
            <a:ext uri="{FF2B5EF4-FFF2-40B4-BE49-F238E27FC236}">
              <a16:creationId xmlns:a16="http://schemas.microsoft.com/office/drawing/2014/main" id="{3A182F75-36C8-40A2-8A00-C0FD4A57A9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13" name="Imagen 212" descr="http://www.icbf.gov.co/images/pobtrans.gif">
          <a:extLst>
            <a:ext uri="{FF2B5EF4-FFF2-40B4-BE49-F238E27FC236}">
              <a16:creationId xmlns:a16="http://schemas.microsoft.com/office/drawing/2014/main" id="{297072FF-ADB6-44D1-BB5B-3CBA5DDBE4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14" name="Imagen 213" descr="http://www.icbf.gov.co/images/pobtrans.gif">
          <a:extLst>
            <a:ext uri="{FF2B5EF4-FFF2-40B4-BE49-F238E27FC236}">
              <a16:creationId xmlns:a16="http://schemas.microsoft.com/office/drawing/2014/main" id="{CF86A946-0613-445D-A107-7B7708F99E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15" name="Imagen 214" descr="http://www.icbf.gov.co/images/pobtrans.gif">
          <a:extLst>
            <a:ext uri="{FF2B5EF4-FFF2-40B4-BE49-F238E27FC236}">
              <a16:creationId xmlns:a16="http://schemas.microsoft.com/office/drawing/2014/main" id="{D5E0CA8B-B674-4D48-ABF6-277847E9F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16" name="Imagen 215" descr="http://www.icbf.gov.co/images/pobtrans.gif">
          <a:extLst>
            <a:ext uri="{FF2B5EF4-FFF2-40B4-BE49-F238E27FC236}">
              <a16:creationId xmlns:a16="http://schemas.microsoft.com/office/drawing/2014/main" id="{F646CA9E-26C6-4432-8A7A-6BFE7A850E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17" name="Imagen 216" descr="http://www.icbf.gov.co/images/pobtrans.gif">
          <a:extLst>
            <a:ext uri="{FF2B5EF4-FFF2-40B4-BE49-F238E27FC236}">
              <a16:creationId xmlns:a16="http://schemas.microsoft.com/office/drawing/2014/main" id="{C4C9BFEA-B879-4012-B94D-15FF021B7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18" name="Imagen 217" descr="http://www.icbf.gov.co/images/pobtrans.gif">
          <a:extLst>
            <a:ext uri="{FF2B5EF4-FFF2-40B4-BE49-F238E27FC236}">
              <a16:creationId xmlns:a16="http://schemas.microsoft.com/office/drawing/2014/main" id="{4D0607CF-DCB4-4244-B05B-8958CEB494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19" name="Imagen 218" descr="http://www.icbf.gov.co/images/pobtrans.gif">
          <a:extLst>
            <a:ext uri="{FF2B5EF4-FFF2-40B4-BE49-F238E27FC236}">
              <a16:creationId xmlns:a16="http://schemas.microsoft.com/office/drawing/2014/main" id="{618B6CAB-4926-4552-AB4D-567909C3AE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20" name="Imagen 219" descr="http://www.icbf.gov.co/images/pobtrans.gif">
          <a:extLst>
            <a:ext uri="{FF2B5EF4-FFF2-40B4-BE49-F238E27FC236}">
              <a16:creationId xmlns:a16="http://schemas.microsoft.com/office/drawing/2014/main" id="{20FD3398-7AB0-4606-A0DD-1D5FAC40B6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21" name="Imagen 220" descr="http://www.icbf.gov.co/images/pobtrans.gif">
          <a:extLst>
            <a:ext uri="{FF2B5EF4-FFF2-40B4-BE49-F238E27FC236}">
              <a16:creationId xmlns:a16="http://schemas.microsoft.com/office/drawing/2014/main" id="{15B98921-EFEE-4BFB-A870-29DF236984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22" name="Imagen 221" descr="http://www.icbf.gov.co/images/pobtrans.gif">
          <a:extLst>
            <a:ext uri="{FF2B5EF4-FFF2-40B4-BE49-F238E27FC236}">
              <a16:creationId xmlns:a16="http://schemas.microsoft.com/office/drawing/2014/main" id="{06F31654-6C9D-4B52-A437-A284EB7202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23" name="Imagen 222" descr="http://www.icbf.gov.co/images/pobtrans.gif">
          <a:extLst>
            <a:ext uri="{FF2B5EF4-FFF2-40B4-BE49-F238E27FC236}">
              <a16:creationId xmlns:a16="http://schemas.microsoft.com/office/drawing/2014/main" id="{5E359D14-F8EA-48C8-A061-B75EE107C5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24" name="Imagen 223" descr="http://www.icbf.gov.co/images/pobtrans.gif">
          <a:extLst>
            <a:ext uri="{FF2B5EF4-FFF2-40B4-BE49-F238E27FC236}">
              <a16:creationId xmlns:a16="http://schemas.microsoft.com/office/drawing/2014/main" id="{FA454F6A-BF7B-43BF-9449-3525A0215D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25" name="Imagen 224" descr="http://www.icbf.gov.co/images/pobtrans.gif">
          <a:extLst>
            <a:ext uri="{FF2B5EF4-FFF2-40B4-BE49-F238E27FC236}">
              <a16:creationId xmlns:a16="http://schemas.microsoft.com/office/drawing/2014/main" id="{DEC548BF-53EF-4478-8B5A-B39378471F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26" name="Imagen 225" descr="http://www.icbf.gov.co/images/pobtrans.gif">
          <a:extLst>
            <a:ext uri="{FF2B5EF4-FFF2-40B4-BE49-F238E27FC236}">
              <a16:creationId xmlns:a16="http://schemas.microsoft.com/office/drawing/2014/main" id="{D395EE38-173F-4A64-9880-80257A8CC1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27" name="Imagen 226" descr="http://www.icbf.gov.co/images/pobtrans.gif">
          <a:extLst>
            <a:ext uri="{FF2B5EF4-FFF2-40B4-BE49-F238E27FC236}">
              <a16:creationId xmlns:a16="http://schemas.microsoft.com/office/drawing/2014/main" id="{EE118A09-B923-48ED-A2A9-1F90DCB042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28" name="Imagen 227" descr="http://www.icbf.gov.co/images/pobtrans.gif">
          <a:extLst>
            <a:ext uri="{FF2B5EF4-FFF2-40B4-BE49-F238E27FC236}">
              <a16:creationId xmlns:a16="http://schemas.microsoft.com/office/drawing/2014/main" id="{80631B5F-A7FE-4364-9A20-6A3E93A3C7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29" name="Imagen 228" descr="http://www.icbf.gov.co/images/pobtrans.gif">
          <a:extLst>
            <a:ext uri="{FF2B5EF4-FFF2-40B4-BE49-F238E27FC236}">
              <a16:creationId xmlns:a16="http://schemas.microsoft.com/office/drawing/2014/main" id="{78C619C7-53F8-4D9F-9802-2338957658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30" name="Imagen 229" descr="http://www.icbf.gov.co/images/pobtrans.gif">
          <a:extLst>
            <a:ext uri="{FF2B5EF4-FFF2-40B4-BE49-F238E27FC236}">
              <a16:creationId xmlns:a16="http://schemas.microsoft.com/office/drawing/2014/main" id="{E8858DAD-7CCE-4DD7-AC1E-BACD472872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31" name="Imagen 230" descr="http://www.icbf.gov.co/images/pobtrans.gif">
          <a:extLst>
            <a:ext uri="{FF2B5EF4-FFF2-40B4-BE49-F238E27FC236}">
              <a16:creationId xmlns:a16="http://schemas.microsoft.com/office/drawing/2014/main" id="{652EBAE6-3DCD-4046-A25F-B5851555E3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32" name="Imagen 231" descr="http://www.icbf.gov.co/images/pobtrans.gif">
          <a:extLst>
            <a:ext uri="{FF2B5EF4-FFF2-40B4-BE49-F238E27FC236}">
              <a16:creationId xmlns:a16="http://schemas.microsoft.com/office/drawing/2014/main" id="{4713C0CE-0940-4A1F-945C-838D180391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33" name="Imagen 232" descr="http://www.icbf.gov.co/images/pobtrans.gif">
          <a:extLst>
            <a:ext uri="{FF2B5EF4-FFF2-40B4-BE49-F238E27FC236}">
              <a16:creationId xmlns:a16="http://schemas.microsoft.com/office/drawing/2014/main" id="{6711F8C9-B466-4511-9537-DB46D347BD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34" name="Imagen 233" descr="http://www.icbf.gov.co/images/pobtrans.gif">
          <a:extLst>
            <a:ext uri="{FF2B5EF4-FFF2-40B4-BE49-F238E27FC236}">
              <a16:creationId xmlns:a16="http://schemas.microsoft.com/office/drawing/2014/main" id="{C7920F59-F357-4666-94F0-6F98182EF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35" name="Imagen 234" descr="http://www.icbf.gov.co/images/pobtrans.gif">
          <a:extLst>
            <a:ext uri="{FF2B5EF4-FFF2-40B4-BE49-F238E27FC236}">
              <a16:creationId xmlns:a16="http://schemas.microsoft.com/office/drawing/2014/main" id="{3DD79FB4-E77A-447B-B849-001C42979D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36" name="Imagen 235" descr="http://www.icbf.gov.co/images/pobtrans.gif">
          <a:extLst>
            <a:ext uri="{FF2B5EF4-FFF2-40B4-BE49-F238E27FC236}">
              <a16:creationId xmlns:a16="http://schemas.microsoft.com/office/drawing/2014/main" id="{873022D2-EF87-4A5A-90B7-04F76B4E10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37" name="Imagen 236" descr="http://www.icbf.gov.co/images/pobtrans.gif">
          <a:extLst>
            <a:ext uri="{FF2B5EF4-FFF2-40B4-BE49-F238E27FC236}">
              <a16:creationId xmlns:a16="http://schemas.microsoft.com/office/drawing/2014/main" id="{D7683152-21A8-4405-9CAB-DC2CE8563E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38" name="Imagen 237" descr="http://www.icbf.gov.co/images/pobtrans.gif">
          <a:extLst>
            <a:ext uri="{FF2B5EF4-FFF2-40B4-BE49-F238E27FC236}">
              <a16:creationId xmlns:a16="http://schemas.microsoft.com/office/drawing/2014/main" id="{930BFCAB-E7E3-4CE8-A2D7-83445D0245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39" name="Imagen 238" descr="http://www.icbf.gov.co/images/pobtrans.gif">
          <a:extLst>
            <a:ext uri="{FF2B5EF4-FFF2-40B4-BE49-F238E27FC236}">
              <a16:creationId xmlns:a16="http://schemas.microsoft.com/office/drawing/2014/main" id="{63DD1CF5-E759-4A0A-9B04-8368473164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40" name="Imagen 239" descr="http://www.icbf.gov.co/images/pobtrans.gif">
          <a:extLst>
            <a:ext uri="{FF2B5EF4-FFF2-40B4-BE49-F238E27FC236}">
              <a16:creationId xmlns:a16="http://schemas.microsoft.com/office/drawing/2014/main" id="{7C8B553E-02FF-4FC9-9763-F75F5BDBC2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41" name="Imagen 240" descr="http://www.icbf.gov.co/images/pobtrans.gif">
          <a:extLst>
            <a:ext uri="{FF2B5EF4-FFF2-40B4-BE49-F238E27FC236}">
              <a16:creationId xmlns:a16="http://schemas.microsoft.com/office/drawing/2014/main" id="{2D943CA3-0850-4265-914F-270BC3A64D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42" name="Imagen 241" descr="http://www.icbf.gov.co/images/pobtrans.gif">
          <a:extLst>
            <a:ext uri="{FF2B5EF4-FFF2-40B4-BE49-F238E27FC236}">
              <a16:creationId xmlns:a16="http://schemas.microsoft.com/office/drawing/2014/main" id="{8C63B0E8-12D5-47E2-8BB3-BE9032E2D5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43" name="Imagen 242" descr="http://www.icbf.gov.co/images/pobtrans.gif">
          <a:extLst>
            <a:ext uri="{FF2B5EF4-FFF2-40B4-BE49-F238E27FC236}">
              <a16:creationId xmlns:a16="http://schemas.microsoft.com/office/drawing/2014/main" id="{FEC7B81E-04A1-47E4-ACC0-748ECF77BC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44" name="Imagen 243" descr="http://www.icbf.gov.co/images/pobtrans.gif">
          <a:extLst>
            <a:ext uri="{FF2B5EF4-FFF2-40B4-BE49-F238E27FC236}">
              <a16:creationId xmlns:a16="http://schemas.microsoft.com/office/drawing/2014/main" id="{EC42F7FF-09BE-4C70-AA3A-55007BFB46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45" name="Imagen 244" descr="http://www.icbf.gov.co/images/pobtrans.gif">
          <a:extLst>
            <a:ext uri="{FF2B5EF4-FFF2-40B4-BE49-F238E27FC236}">
              <a16:creationId xmlns:a16="http://schemas.microsoft.com/office/drawing/2014/main" id="{43814C3E-A6B5-48A3-BDF3-802F37545F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46" name="Imagen 245" descr="http://www.icbf.gov.co/images/pobtrans.gif">
          <a:extLst>
            <a:ext uri="{FF2B5EF4-FFF2-40B4-BE49-F238E27FC236}">
              <a16:creationId xmlns:a16="http://schemas.microsoft.com/office/drawing/2014/main" id="{393D4D55-4C24-40A7-B949-49CEC4CFA0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47" name="Imagen 246" descr="http://www.icbf.gov.co/images/pobtrans.gif">
          <a:extLst>
            <a:ext uri="{FF2B5EF4-FFF2-40B4-BE49-F238E27FC236}">
              <a16:creationId xmlns:a16="http://schemas.microsoft.com/office/drawing/2014/main" id="{0E1B786B-6EE0-4538-A2C0-FC332238E9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48" name="Imagen 247" descr="http://www.icbf.gov.co/images/pobtrans.gif">
          <a:extLst>
            <a:ext uri="{FF2B5EF4-FFF2-40B4-BE49-F238E27FC236}">
              <a16:creationId xmlns:a16="http://schemas.microsoft.com/office/drawing/2014/main" id="{C749B6DB-4AE5-4762-8931-FEB317D371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49" name="Imagen 248" descr="http://www.icbf.gov.co/images/pobtrans.gif">
          <a:extLst>
            <a:ext uri="{FF2B5EF4-FFF2-40B4-BE49-F238E27FC236}">
              <a16:creationId xmlns:a16="http://schemas.microsoft.com/office/drawing/2014/main" id="{80030360-B66F-435D-89E6-F7C057F9BE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50" name="Imagen 249" descr="http://www.icbf.gov.co/images/pobtrans.gif">
          <a:extLst>
            <a:ext uri="{FF2B5EF4-FFF2-40B4-BE49-F238E27FC236}">
              <a16:creationId xmlns:a16="http://schemas.microsoft.com/office/drawing/2014/main" id="{726D2DD0-3B7B-4C96-B57A-4C571416CB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51" name="Imagen 250" descr="http://www.icbf.gov.co/images/pobtrans.gif">
          <a:extLst>
            <a:ext uri="{FF2B5EF4-FFF2-40B4-BE49-F238E27FC236}">
              <a16:creationId xmlns:a16="http://schemas.microsoft.com/office/drawing/2014/main" id="{67760A82-AF1C-482E-8BAA-75F4F67FE0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52" name="Imagen 251" descr="http://www.icbf.gov.co/images/pobtrans.gif">
          <a:extLst>
            <a:ext uri="{FF2B5EF4-FFF2-40B4-BE49-F238E27FC236}">
              <a16:creationId xmlns:a16="http://schemas.microsoft.com/office/drawing/2014/main" id="{DA641177-7970-45F3-8523-27DA3BFAA8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53" name="Imagen 252" descr="http://www.icbf.gov.co/images/pobtrans.gif">
          <a:extLst>
            <a:ext uri="{FF2B5EF4-FFF2-40B4-BE49-F238E27FC236}">
              <a16:creationId xmlns:a16="http://schemas.microsoft.com/office/drawing/2014/main" id="{E5E4263F-11D3-446D-B305-ADC581438D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54" name="Imagen 253" descr="http://www.icbf.gov.co/images/pobtrans.gif">
          <a:extLst>
            <a:ext uri="{FF2B5EF4-FFF2-40B4-BE49-F238E27FC236}">
              <a16:creationId xmlns:a16="http://schemas.microsoft.com/office/drawing/2014/main" id="{1F792F3D-95EB-4E9C-973A-6947074E3D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55" name="Imagen 254" descr="http://www.icbf.gov.co/images/pobtrans.gif">
          <a:extLst>
            <a:ext uri="{FF2B5EF4-FFF2-40B4-BE49-F238E27FC236}">
              <a16:creationId xmlns:a16="http://schemas.microsoft.com/office/drawing/2014/main" id="{BE49D390-9EE5-47D5-92AF-7E58A884E9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56" name="Imagen 255" descr="http://www.icbf.gov.co/images/pobtrans.gif">
          <a:extLst>
            <a:ext uri="{FF2B5EF4-FFF2-40B4-BE49-F238E27FC236}">
              <a16:creationId xmlns:a16="http://schemas.microsoft.com/office/drawing/2014/main" id="{5E6CBC76-EAC9-46C2-92F0-B2B1767152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57" name="Imagen 256" descr="http://www.icbf.gov.co/images/pobtrans.gif">
          <a:extLst>
            <a:ext uri="{FF2B5EF4-FFF2-40B4-BE49-F238E27FC236}">
              <a16:creationId xmlns:a16="http://schemas.microsoft.com/office/drawing/2014/main" id="{FBCFF128-F370-4738-B27F-13FD639CBB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58" name="Imagen 257" descr="http://www.icbf.gov.co/images/pobtrans.gif">
          <a:extLst>
            <a:ext uri="{FF2B5EF4-FFF2-40B4-BE49-F238E27FC236}">
              <a16:creationId xmlns:a16="http://schemas.microsoft.com/office/drawing/2014/main" id="{6E617D14-2D8C-408A-B944-5B80CF0B5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59" name="Imagen 258" descr="http://www.icbf.gov.co/images/pobtrans.gif">
          <a:extLst>
            <a:ext uri="{FF2B5EF4-FFF2-40B4-BE49-F238E27FC236}">
              <a16:creationId xmlns:a16="http://schemas.microsoft.com/office/drawing/2014/main" id="{9544DEB1-9C8D-492E-8805-08E9F3F3B0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60" name="Imagen 259" descr="http://www.icbf.gov.co/images/pobtrans.gif">
          <a:extLst>
            <a:ext uri="{FF2B5EF4-FFF2-40B4-BE49-F238E27FC236}">
              <a16:creationId xmlns:a16="http://schemas.microsoft.com/office/drawing/2014/main" id="{92321C4D-0BB1-47EE-BCD9-9B11A76EB6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61" name="Imagen 260" descr="http://www.icbf.gov.co/images/pobtrans.gif">
          <a:extLst>
            <a:ext uri="{FF2B5EF4-FFF2-40B4-BE49-F238E27FC236}">
              <a16:creationId xmlns:a16="http://schemas.microsoft.com/office/drawing/2014/main" id="{92D0D07E-38EC-4C98-916C-2F95E08140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62" name="Imagen 261" descr="http://www.icbf.gov.co/images/pobtrans.gif">
          <a:extLst>
            <a:ext uri="{FF2B5EF4-FFF2-40B4-BE49-F238E27FC236}">
              <a16:creationId xmlns:a16="http://schemas.microsoft.com/office/drawing/2014/main" id="{D8178EF9-1811-4ABF-BE1F-A3C2F6FF6C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63" name="Imagen 262" descr="http://www.icbf.gov.co/images/pobtrans.gif">
          <a:extLst>
            <a:ext uri="{FF2B5EF4-FFF2-40B4-BE49-F238E27FC236}">
              <a16:creationId xmlns:a16="http://schemas.microsoft.com/office/drawing/2014/main" id="{F6B2D5BA-489E-45C2-8871-2FE42EFABE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64" name="Imagen 263" descr="http://www.icbf.gov.co/images/pobtrans.gif">
          <a:extLst>
            <a:ext uri="{FF2B5EF4-FFF2-40B4-BE49-F238E27FC236}">
              <a16:creationId xmlns:a16="http://schemas.microsoft.com/office/drawing/2014/main" id="{E0109130-9A1C-4CDD-B6BB-07EF1801F2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65" name="Imagen 264" descr="http://www.icbf.gov.co/images/pobtrans.gif">
          <a:extLst>
            <a:ext uri="{FF2B5EF4-FFF2-40B4-BE49-F238E27FC236}">
              <a16:creationId xmlns:a16="http://schemas.microsoft.com/office/drawing/2014/main" id="{D163E841-C8D8-4EDA-B0EB-653F511FB5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66" name="Imagen 265" descr="http://www.icbf.gov.co/images/pobtrans.gif">
          <a:extLst>
            <a:ext uri="{FF2B5EF4-FFF2-40B4-BE49-F238E27FC236}">
              <a16:creationId xmlns:a16="http://schemas.microsoft.com/office/drawing/2014/main" id="{B8CFA7D2-0B4E-4E4A-BB11-543A264F50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67" name="Imagen 266" descr="http://www.icbf.gov.co/images/pobtrans.gif">
          <a:extLst>
            <a:ext uri="{FF2B5EF4-FFF2-40B4-BE49-F238E27FC236}">
              <a16:creationId xmlns:a16="http://schemas.microsoft.com/office/drawing/2014/main" id="{9395C327-AE11-4F29-A0A8-4477112641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68" name="Imagen 267" descr="http://www.icbf.gov.co/images/pobtrans.gif">
          <a:extLst>
            <a:ext uri="{FF2B5EF4-FFF2-40B4-BE49-F238E27FC236}">
              <a16:creationId xmlns:a16="http://schemas.microsoft.com/office/drawing/2014/main" id="{BEDB2BBE-AF42-4124-8043-9756A72D45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69" name="Imagen 268" descr="http://www.icbf.gov.co/images/pobtrans.gif">
          <a:extLst>
            <a:ext uri="{FF2B5EF4-FFF2-40B4-BE49-F238E27FC236}">
              <a16:creationId xmlns:a16="http://schemas.microsoft.com/office/drawing/2014/main" id="{145A9C65-EC6F-45DB-80B5-7E93EA7DA6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70" name="Imagen 269" descr="http://www.icbf.gov.co/images/pobtrans.gif">
          <a:extLst>
            <a:ext uri="{FF2B5EF4-FFF2-40B4-BE49-F238E27FC236}">
              <a16:creationId xmlns:a16="http://schemas.microsoft.com/office/drawing/2014/main" id="{ECB4ECDB-1422-4AAD-AC83-EE1037513E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71" name="Imagen 270" descr="http://www.icbf.gov.co/images/pobtrans.gif">
          <a:extLst>
            <a:ext uri="{FF2B5EF4-FFF2-40B4-BE49-F238E27FC236}">
              <a16:creationId xmlns:a16="http://schemas.microsoft.com/office/drawing/2014/main" id="{7AC73DCD-00B9-4C6D-9492-29FA28932B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72" name="Imagen 271" descr="http://www.icbf.gov.co/images/pobtrans.gif">
          <a:extLst>
            <a:ext uri="{FF2B5EF4-FFF2-40B4-BE49-F238E27FC236}">
              <a16:creationId xmlns:a16="http://schemas.microsoft.com/office/drawing/2014/main" id="{7D0261BB-DA94-4B80-B0E6-269A7F9638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73" name="Imagen 272" descr="http://www.icbf.gov.co/images/pobtrans.gif">
          <a:extLst>
            <a:ext uri="{FF2B5EF4-FFF2-40B4-BE49-F238E27FC236}">
              <a16:creationId xmlns:a16="http://schemas.microsoft.com/office/drawing/2014/main" id="{EFB7DAA8-D729-4ABF-80A6-8901CAA140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74" name="Imagen 273" descr="http://www.icbf.gov.co/images/pobtrans.gif">
          <a:extLst>
            <a:ext uri="{FF2B5EF4-FFF2-40B4-BE49-F238E27FC236}">
              <a16:creationId xmlns:a16="http://schemas.microsoft.com/office/drawing/2014/main" id="{1F557E21-3543-4850-9EC8-F330C2CF4E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75" name="Imagen 274" descr="http://www.icbf.gov.co/images/pobtrans.gif">
          <a:extLst>
            <a:ext uri="{FF2B5EF4-FFF2-40B4-BE49-F238E27FC236}">
              <a16:creationId xmlns:a16="http://schemas.microsoft.com/office/drawing/2014/main" id="{71840992-3DFC-4EBA-BD58-0D1CF49DF9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76" name="Imagen 275" descr="http://www.icbf.gov.co/images/pobtrans.gif">
          <a:extLst>
            <a:ext uri="{FF2B5EF4-FFF2-40B4-BE49-F238E27FC236}">
              <a16:creationId xmlns:a16="http://schemas.microsoft.com/office/drawing/2014/main" id="{CEEB6656-D47B-4825-B3A2-69FF6D5BB3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77" name="Imagen 276" descr="http://www.icbf.gov.co/images/pobtrans.gif">
          <a:extLst>
            <a:ext uri="{FF2B5EF4-FFF2-40B4-BE49-F238E27FC236}">
              <a16:creationId xmlns:a16="http://schemas.microsoft.com/office/drawing/2014/main" id="{A45B61D8-6B93-419E-A040-6D24784CA5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78" name="Imagen 277" descr="http://www.icbf.gov.co/images/pobtrans.gif">
          <a:extLst>
            <a:ext uri="{FF2B5EF4-FFF2-40B4-BE49-F238E27FC236}">
              <a16:creationId xmlns:a16="http://schemas.microsoft.com/office/drawing/2014/main" id="{F11A0271-F701-49C7-82D3-B91BBF0E9F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79" name="Imagen 278" descr="http://www.icbf.gov.co/images/pobtrans.gif">
          <a:extLst>
            <a:ext uri="{FF2B5EF4-FFF2-40B4-BE49-F238E27FC236}">
              <a16:creationId xmlns:a16="http://schemas.microsoft.com/office/drawing/2014/main" id="{810AA019-5EAF-4278-8F49-2CCDAEE6B3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80" name="Imagen 279" descr="http://www.icbf.gov.co/images/pobtrans.gif">
          <a:extLst>
            <a:ext uri="{FF2B5EF4-FFF2-40B4-BE49-F238E27FC236}">
              <a16:creationId xmlns:a16="http://schemas.microsoft.com/office/drawing/2014/main" id="{63D111D2-E47A-44F8-9DCB-41EC4BD03C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81" name="Imagen 280" descr="http://www.icbf.gov.co/images/pobtrans.gif">
          <a:extLst>
            <a:ext uri="{FF2B5EF4-FFF2-40B4-BE49-F238E27FC236}">
              <a16:creationId xmlns:a16="http://schemas.microsoft.com/office/drawing/2014/main" id="{7094A273-7EAC-434E-B8A2-CBF6CEFB8B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82" name="Imagen 281" descr="http://www.icbf.gov.co/images/pobtrans.gif">
          <a:extLst>
            <a:ext uri="{FF2B5EF4-FFF2-40B4-BE49-F238E27FC236}">
              <a16:creationId xmlns:a16="http://schemas.microsoft.com/office/drawing/2014/main" id="{7695F26C-EF1B-4D59-9BC1-E08E5A3AEF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61</xdr:row>
      <xdr:rowOff>0</xdr:rowOff>
    </xdr:from>
    <xdr:ext cx="9525" cy="114300"/>
    <xdr:pic>
      <xdr:nvPicPr>
        <xdr:cNvPr id="283" name="Imagen 282" descr="http://www.icbf.gov.co/images/pobtrans.gif">
          <a:extLst>
            <a:ext uri="{FF2B5EF4-FFF2-40B4-BE49-F238E27FC236}">
              <a16:creationId xmlns:a16="http://schemas.microsoft.com/office/drawing/2014/main" id="{F90F708C-AA02-4F36-8C3C-7AC14D2BFB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29275"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84" name="Imagen 283" descr="http://www.icbf.gov.co/images/pobtrans.gif">
          <a:extLst>
            <a:ext uri="{FF2B5EF4-FFF2-40B4-BE49-F238E27FC236}">
              <a16:creationId xmlns:a16="http://schemas.microsoft.com/office/drawing/2014/main" id="{521C2B2D-6381-43EE-B6EA-A23AFA5B46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85" name="Imagen 284" descr="http://www.icbf.gov.co/images/pobtrans.gif">
          <a:extLst>
            <a:ext uri="{FF2B5EF4-FFF2-40B4-BE49-F238E27FC236}">
              <a16:creationId xmlns:a16="http://schemas.microsoft.com/office/drawing/2014/main" id="{7C152CA2-954E-4287-A183-0A7E982764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86" name="Imagen 285" descr="http://www.icbf.gov.co/images/pobtrans.gif">
          <a:extLst>
            <a:ext uri="{FF2B5EF4-FFF2-40B4-BE49-F238E27FC236}">
              <a16:creationId xmlns:a16="http://schemas.microsoft.com/office/drawing/2014/main" id="{F70C51E2-54AE-45B3-B4E6-34B16E114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87" name="Imagen 286" descr="http://www.icbf.gov.co/images/pobtrans.gif">
          <a:extLst>
            <a:ext uri="{FF2B5EF4-FFF2-40B4-BE49-F238E27FC236}">
              <a16:creationId xmlns:a16="http://schemas.microsoft.com/office/drawing/2014/main" id="{5310733B-C219-4B38-AA02-A1EC8F6D34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88" name="Imagen 287" descr="http://www.icbf.gov.co/images/pobtrans.gif">
          <a:extLst>
            <a:ext uri="{FF2B5EF4-FFF2-40B4-BE49-F238E27FC236}">
              <a16:creationId xmlns:a16="http://schemas.microsoft.com/office/drawing/2014/main" id="{AFD7D035-0973-4B7E-9920-790E7C6C2A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89" name="Imagen 288" descr="http://www.icbf.gov.co/images/pobtrans.gif">
          <a:extLst>
            <a:ext uri="{FF2B5EF4-FFF2-40B4-BE49-F238E27FC236}">
              <a16:creationId xmlns:a16="http://schemas.microsoft.com/office/drawing/2014/main" id="{E4565AB5-18A4-46E9-B47D-E7908EF3DE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90" name="Imagen 289" descr="http://www.icbf.gov.co/images/pobtrans.gif">
          <a:extLst>
            <a:ext uri="{FF2B5EF4-FFF2-40B4-BE49-F238E27FC236}">
              <a16:creationId xmlns:a16="http://schemas.microsoft.com/office/drawing/2014/main" id="{8F03DA01-E7FC-4BB3-9B2B-722E586FBC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91" name="Imagen 290" descr="http://www.icbf.gov.co/images/pobtrans.gif">
          <a:extLst>
            <a:ext uri="{FF2B5EF4-FFF2-40B4-BE49-F238E27FC236}">
              <a16:creationId xmlns:a16="http://schemas.microsoft.com/office/drawing/2014/main" id="{9A7737BF-B167-44C4-9F38-889E875638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92" name="Imagen 291" descr="http://www.icbf.gov.co/images/pobtrans.gif">
          <a:extLst>
            <a:ext uri="{FF2B5EF4-FFF2-40B4-BE49-F238E27FC236}">
              <a16:creationId xmlns:a16="http://schemas.microsoft.com/office/drawing/2014/main" id="{4A2EF0FC-E7F6-48C7-8CB9-55F273C38D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93" name="Imagen 292" descr="http://www.icbf.gov.co/images/pobtrans.gif">
          <a:extLst>
            <a:ext uri="{FF2B5EF4-FFF2-40B4-BE49-F238E27FC236}">
              <a16:creationId xmlns:a16="http://schemas.microsoft.com/office/drawing/2014/main" id="{0FC2BF25-8850-4F83-86A8-42D52226D8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94" name="Imagen 293" descr="http://www.icbf.gov.co/images/pobtrans.gif">
          <a:extLst>
            <a:ext uri="{FF2B5EF4-FFF2-40B4-BE49-F238E27FC236}">
              <a16:creationId xmlns:a16="http://schemas.microsoft.com/office/drawing/2014/main" id="{A5663203-4D2B-4E08-BC58-5306157D6E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95" name="Imagen 294" descr="http://www.icbf.gov.co/images/pobtrans.gif">
          <a:extLst>
            <a:ext uri="{FF2B5EF4-FFF2-40B4-BE49-F238E27FC236}">
              <a16:creationId xmlns:a16="http://schemas.microsoft.com/office/drawing/2014/main" id="{875A85C9-AD66-4289-9F41-07AD1C6CD2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96" name="Imagen 295" descr="http://www.icbf.gov.co/images/pobtrans.gif">
          <a:extLst>
            <a:ext uri="{FF2B5EF4-FFF2-40B4-BE49-F238E27FC236}">
              <a16:creationId xmlns:a16="http://schemas.microsoft.com/office/drawing/2014/main" id="{2033513A-D005-4127-8218-3DFB0AD3DE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97" name="Imagen 296" descr="http://www.icbf.gov.co/images/pobtrans.gif">
          <a:extLst>
            <a:ext uri="{FF2B5EF4-FFF2-40B4-BE49-F238E27FC236}">
              <a16:creationId xmlns:a16="http://schemas.microsoft.com/office/drawing/2014/main" id="{60B76532-77F7-4B76-BD99-DAFD56D5C4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98" name="Imagen 297" descr="http://www.icbf.gov.co/images/pobtrans.gif">
          <a:extLst>
            <a:ext uri="{FF2B5EF4-FFF2-40B4-BE49-F238E27FC236}">
              <a16:creationId xmlns:a16="http://schemas.microsoft.com/office/drawing/2014/main" id="{29DB522A-2207-4FA2-8FF5-66F50B8F55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299" name="Imagen 298" descr="http://www.icbf.gov.co/images/pobtrans.gif">
          <a:extLst>
            <a:ext uri="{FF2B5EF4-FFF2-40B4-BE49-F238E27FC236}">
              <a16:creationId xmlns:a16="http://schemas.microsoft.com/office/drawing/2014/main" id="{FB9395D8-FA70-44D1-A006-797B349EC2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00" name="Imagen 299" descr="http://www.icbf.gov.co/images/pobtrans.gif">
          <a:extLst>
            <a:ext uri="{FF2B5EF4-FFF2-40B4-BE49-F238E27FC236}">
              <a16:creationId xmlns:a16="http://schemas.microsoft.com/office/drawing/2014/main" id="{105437DA-6FDF-461D-A680-90B0407B7B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01" name="Imagen 300" descr="http://www.icbf.gov.co/images/pobtrans.gif">
          <a:extLst>
            <a:ext uri="{FF2B5EF4-FFF2-40B4-BE49-F238E27FC236}">
              <a16:creationId xmlns:a16="http://schemas.microsoft.com/office/drawing/2014/main" id="{A5E3A79B-E6F2-4316-8378-0FC06D4BB4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02" name="Imagen 301" descr="http://www.icbf.gov.co/images/pobtrans.gif">
          <a:extLst>
            <a:ext uri="{FF2B5EF4-FFF2-40B4-BE49-F238E27FC236}">
              <a16:creationId xmlns:a16="http://schemas.microsoft.com/office/drawing/2014/main" id="{05E91F24-4BB4-4D4D-B4F4-1F4C871BC2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03" name="Imagen 302" descr="http://www.icbf.gov.co/images/pobtrans.gif">
          <a:extLst>
            <a:ext uri="{FF2B5EF4-FFF2-40B4-BE49-F238E27FC236}">
              <a16:creationId xmlns:a16="http://schemas.microsoft.com/office/drawing/2014/main" id="{E88847EC-097A-4CDD-A35A-7116ED778C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04" name="Imagen 303" descr="http://www.icbf.gov.co/images/pobtrans.gif">
          <a:extLst>
            <a:ext uri="{FF2B5EF4-FFF2-40B4-BE49-F238E27FC236}">
              <a16:creationId xmlns:a16="http://schemas.microsoft.com/office/drawing/2014/main" id="{7348E85F-4250-4CC2-9F77-24B72FAF8B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05" name="Imagen 304" descr="http://www.icbf.gov.co/images/pobtrans.gif">
          <a:extLst>
            <a:ext uri="{FF2B5EF4-FFF2-40B4-BE49-F238E27FC236}">
              <a16:creationId xmlns:a16="http://schemas.microsoft.com/office/drawing/2014/main" id="{13AFDDFA-9A3C-4421-AB78-A2E7F21F1F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06" name="Imagen 305" descr="http://www.icbf.gov.co/images/pobtrans.gif">
          <a:extLst>
            <a:ext uri="{FF2B5EF4-FFF2-40B4-BE49-F238E27FC236}">
              <a16:creationId xmlns:a16="http://schemas.microsoft.com/office/drawing/2014/main" id="{5D9A5F81-B1CD-4E74-BEC6-323F187682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07" name="Imagen 306" descr="http://www.icbf.gov.co/images/pobtrans.gif">
          <a:extLst>
            <a:ext uri="{FF2B5EF4-FFF2-40B4-BE49-F238E27FC236}">
              <a16:creationId xmlns:a16="http://schemas.microsoft.com/office/drawing/2014/main" id="{FE570901-6313-4642-87F2-BED0EFFE51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08" name="Imagen 307" descr="http://www.icbf.gov.co/images/pobtrans.gif">
          <a:extLst>
            <a:ext uri="{FF2B5EF4-FFF2-40B4-BE49-F238E27FC236}">
              <a16:creationId xmlns:a16="http://schemas.microsoft.com/office/drawing/2014/main" id="{8D2E3983-6A12-49C1-9626-F37EBC2D6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09" name="Imagen 308" descr="http://www.icbf.gov.co/images/pobtrans.gif">
          <a:extLst>
            <a:ext uri="{FF2B5EF4-FFF2-40B4-BE49-F238E27FC236}">
              <a16:creationId xmlns:a16="http://schemas.microsoft.com/office/drawing/2014/main" id="{97D0FBBE-1D33-4275-9E62-20235554C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10" name="Imagen 309" descr="http://www.icbf.gov.co/images/pobtrans.gif">
          <a:extLst>
            <a:ext uri="{FF2B5EF4-FFF2-40B4-BE49-F238E27FC236}">
              <a16:creationId xmlns:a16="http://schemas.microsoft.com/office/drawing/2014/main" id="{157F2F8C-CC44-477D-84B6-88AB9F8AD1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11" name="Imagen 310" descr="http://www.icbf.gov.co/images/pobtrans.gif">
          <a:extLst>
            <a:ext uri="{FF2B5EF4-FFF2-40B4-BE49-F238E27FC236}">
              <a16:creationId xmlns:a16="http://schemas.microsoft.com/office/drawing/2014/main" id="{6B4317EA-0B2A-460F-8966-6C2704BCD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12" name="Imagen 311" descr="http://www.icbf.gov.co/images/pobtrans.gif">
          <a:extLst>
            <a:ext uri="{FF2B5EF4-FFF2-40B4-BE49-F238E27FC236}">
              <a16:creationId xmlns:a16="http://schemas.microsoft.com/office/drawing/2014/main" id="{F5E05864-2B10-418B-A935-379066954C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13" name="Imagen 312" descr="http://www.icbf.gov.co/images/pobtrans.gif">
          <a:extLst>
            <a:ext uri="{FF2B5EF4-FFF2-40B4-BE49-F238E27FC236}">
              <a16:creationId xmlns:a16="http://schemas.microsoft.com/office/drawing/2014/main" id="{28E51221-1790-4EF2-BEF7-D12CA4B3B4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14" name="Imagen 313" descr="http://www.icbf.gov.co/images/pobtrans.gif">
          <a:extLst>
            <a:ext uri="{FF2B5EF4-FFF2-40B4-BE49-F238E27FC236}">
              <a16:creationId xmlns:a16="http://schemas.microsoft.com/office/drawing/2014/main" id="{6E2C17F7-5BC4-4A5F-8A3D-0C09149C4D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15" name="Imagen 314" descr="http://www.icbf.gov.co/images/pobtrans.gif">
          <a:extLst>
            <a:ext uri="{FF2B5EF4-FFF2-40B4-BE49-F238E27FC236}">
              <a16:creationId xmlns:a16="http://schemas.microsoft.com/office/drawing/2014/main" id="{4301A3D9-FBA7-4766-8AD6-9FDD025DB9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16" name="Imagen 315" descr="http://www.icbf.gov.co/images/pobtrans.gif">
          <a:extLst>
            <a:ext uri="{FF2B5EF4-FFF2-40B4-BE49-F238E27FC236}">
              <a16:creationId xmlns:a16="http://schemas.microsoft.com/office/drawing/2014/main" id="{FF4BC197-ECA6-40B3-8A06-0666549C39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17" name="Imagen 316" descr="http://www.icbf.gov.co/images/pobtrans.gif">
          <a:extLst>
            <a:ext uri="{FF2B5EF4-FFF2-40B4-BE49-F238E27FC236}">
              <a16:creationId xmlns:a16="http://schemas.microsoft.com/office/drawing/2014/main" id="{0BBD595F-368F-4716-B20A-017D9D3318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18" name="Imagen 317" descr="http://www.icbf.gov.co/images/pobtrans.gif">
          <a:extLst>
            <a:ext uri="{FF2B5EF4-FFF2-40B4-BE49-F238E27FC236}">
              <a16:creationId xmlns:a16="http://schemas.microsoft.com/office/drawing/2014/main" id="{D5DDBF83-021C-436C-9BB8-CE148B56D9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61</xdr:row>
      <xdr:rowOff>0</xdr:rowOff>
    </xdr:from>
    <xdr:ext cx="9525" cy="114300"/>
    <xdr:pic>
      <xdr:nvPicPr>
        <xdr:cNvPr id="319" name="Imagen 318" descr="http://www.icbf.gov.co/images/pobtrans.gif">
          <a:extLst>
            <a:ext uri="{FF2B5EF4-FFF2-40B4-BE49-F238E27FC236}">
              <a16:creationId xmlns:a16="http://schemas.microsoft.com/office/drawing/2014/main" id="{05869DA1-03EC-41E4-BA0F-88CD6887B0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53087" y="20326350"/>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4</xdr:col>
      <xdr:colOff>0</xdr:colOff>
      <xdr:row>67</xdr:row>
      <xdr:rowOff>0</xdr:rowOff>
    </xdr:from>
    <xdr:to>
      <xdr:col>4</xdr:col>
      <xdr:colOff>9525</xdr:colOff>
      <xdr:row>67</xdr:row>
      <xdr:rowOff>114300</xdr:rowOff>
    </xdr:to>
    <xdr:pic>
      <xdr:nvPicPr>
        <xdr:cNvPr id="2" name="Imagen 305" descr="http://www.icbf.gov.co/images/pobtrans.gif">
          <a:extLst>
            <a:ext uri="{FF2B5EF4-FFF2-40B4-BE49-F238E27FC236}">
              <a16:creationId xmlns:a16="http://schemas.microsoft.com/office/drawing/2014/main" id="{710867E0-FABD-41BA-949B-70F68FBFD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 name="Imagen 306" descr="http://www.icbf.gov.co/images/pobtrans.gif">
          <a:extLst>
            <a:ext uri="{FF2B5EF4-FFF2-40B4-BE49-F238E27FC236}">
              <a16:creationId xmlns:a16="http://schemas.microsoft.com/office/drawing/2014/main" id="{B2738894-DF4B-4C9F-9BBE-B20ED0D45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 name="Imagen 307" descr="http://www.icbf.gov.co/images/pobtrans.gif">
          <a:extLst>
            <a:ext uri="{FF2B5EF4-FFF2-40B4-BE49-F238E27FC236}">
              <a16:creationId xmlns:a16="http://schemas.microsoft.com/office/drawing/2014/main" id="{E948F5A6-3E13-4AD8-8E10-C9F955DD5D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 name="Imagen 697" descr="http://www.icbf.gov.co/images/pobtrans.gif">
          <a:extLst>
            <a:ext uri="{FF2B5EF4-FFF2-40B4-BE49-F238E27FC236}">
              <a16:creationId xmlns:a16="http://schemas.microsoft.com/office/drawing/2014/main" id="{4086F7D6-A353-4A0D-BC73-CDAD95C6F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 name="Imagen 785" descr="http://www.icbf.gov.co/images/pobtrans.gif">
          <a:extLst>
            <a:ext uri="{FF2B5EF4-FFF2-40B4-BE49-F238E27FC236}">
              <a16:creationId xmlns:a16="http://schemas.microsoft.com/office/drawing/2014/main" id="{A96E50FF-719B-4743-9DE5-BCC0EA3475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 name="Imagen 790" descr="http://www.icbf.gov.co/images/pobtrans.gif">
          <a:extLst>
            <a:ext uri="{FF2B5EF4-FFF2-40B4-BE49-F238E27FC236}">
              <a16:creationId xmlns:a16="http://schemas.microsoft.com/office/drawing/2014/main" id="{E50D260A-3301-48B7-A164-29E1C08883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 name="Imagen 1079" descr="http://www.icbf.gov.co/images/pobtrans.gif">
          <a:extLst>
            <a:ext uri="{FF2B5EF4-FFF2-40B4-BE49-F238E27FC236}">
              <a16:creationId xmlns:a16="http://schemas.microsoft.com/office/drawing/2014/main" id="{C5BBA36C-E55E-4ADB-8F3B-FE6BD682F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 name="Imagen 1566" descr="http://www.icbf.gov.co/images/pobtrans.gif">
          <a:extLst>
            <a:ext uri="{FF2B5EF4-FFF2-40B4-BE49-F238E27FC236}">
              <a16:creationId xmlns:a16="http://schemas.microsoft.com/office/drawing/2014/main" id="{D95DEDAD-B37C-450E-ACA8-EFA0B4BCCC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 name="Imagen 1570" descr="http://www.icbf.gov.co/images/pobtrans.gif">
          <a:extLst>
            <a:ext uri="{FF2B5EF4-FFF2-40B4-BE49-F238E27FC236}">
              <a16:creationId xmlns:a16="http://schemas.microsoft.com/office/drawing/2014/main" id="{4DEE7D2C-C5FC-489B-AB4B-D10D966B99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 name="Imagen 1687" descr="http://www.icbf.gov.co/images/pobtrans.gif">
          <a:extLst>
            <a:ext uri="{FF2B5EF4-FFF2-40B4-BE49-F238E27FC236}">
              <a16:creationId xmlns:a16="http://schemas.microsoft.com/office/drawing/2014/main" id="{E90E55D1-2505-493F-B608-7637C5151E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 name="Imagen 1914" descr="http://www.icbf.gov.co/images/pobtrans.gif">
          <a:extLst>
            <a:ext uri="{FF2B5EF4-FFF2-40B4-BE49-F238E27FC236}">
              <a16:creationId xmlns:a16="http://schemas.microsoft.com/office/drawing/2014/main" id="{A6C94EAE-DFB2-48BA-AB99-23A250C291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 name="Imagen 2186" descr="http://www.icbf.gov.co/images/pobtrans.gif">
          <a:extLst>
            <a:ext uri="{FF2B5EF4-FFF2-40B4-BE49-F238E27FC236}">
              <a16:creationId xmlns:a16="http://schemas.microsoft.com/office/drawing/2014/main" id="{A8735C9C-3BBA-4237-8387-7A979161A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 name="Imagen 2221" descr="http://www.icbf.gov.co/images/pobtrans.gif">
          <a:extLst>
            <a:ext uri="{FF2B5EF4-FFF2-40B4-BE49-F238E27FC236}">
              <a16:creationId xmlns:a16="http://schemas.microsoft.com/office/drawing/2014/main" id="{38D3B70B-4C33-4F85-ACAB-70E5EE09F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5" name="Imagen 2859" descr="http://www.icbf.gov.co/images/pobtrans.gif">
          <a:extLst>
            <a:ext uri="{FF2B5EF4-FFF2-40B4-BE49-F238E27FC236}">
              <a16:creationId xmlns:a16="http://schemas.microsoft.com/office/drawing/2014/main" id="{2B8DA85C-0B72-45AC-8B46-3633573E0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6" name="Imagen 2870" descr="http://www.icbf.gov.co/images/pobtrans.gif">
          <a:extLst>
            <a:ext uri="{FF2B5EF4-FFF2-40B4-BE49-F238E27FC236}">
              <a16:creationId xmlns:a16="http://schemas.microsoft.com/office/drawing/2014/main" id="{C70D1B1A-B104-4E45-8A9F-64E075489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7" name="Imagen 2951" descr="http://www.icbf.gov.co/images/pobtrans.gif">
          <a:extLst>
            <a:ext uri="{FF2B5EF4-FFF2-40B4-BE49-F238E27FC236}">
              <a16:creationId xmlns:a16="http://schemas.microsoft.com/office/drawing/2014/main" id="{0AA60772-6C00-4A46-884A-83B487155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8" name="Imagen 2954" descr="http://www.icbf.gov.co/images/pobtrans.gif">
          <a:extLst>
            <a:ext uri="{FF2B5EF4-FFF2-40B4-BE49-F238E27FC236}">
              <a16:creationId xmlns:a16="http://schemas.microsoft.com/office/drawing/2014/main" id="{169A8D30-911F-4132-84FB-1052A1A59C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9" name="Imagen 3123" descr="http://www.icbf.gov.co/images/pobtrans.gif">
          <a:extLst>
            <a:ext uri="{FF2B5EF4-FFF2-40B4-BE49-F238E27FC236}">
              <a16:creationId xmlns:a16="http://schemas.microsoft.com/office/drawing/2014/main" id="{E76F968D-30ED-4E0C-963D-0052E7CA7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0" name="Imagen 3206" descr="http://www.icbf.gov.co/images/pobtrans.gif">
          <a:extLst>
            <a:ext uri="{FF2B5EF4-FFF2-40B4-BE49-F238E27FC236}">
              <a16:creationId xmlns:a16="http://schemas.microsoft.com/office/drawing/2014/main" id="{C70108EB-91DA-4837-B85D-9490ABD00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1" name="Imagen 3810" descr="http://www.icbf.gov.co/images/pobtrans.gif">
          <a:extLst>
            <a:ext uri="{FF2B5EF4-FFF2-40B4-BE49-F238E27FC236}">
              <a16:creationId xmlns:a16="http://schemas.microsoft.com/office/drawing/2014/main" id="{2A50883D-AED2-44EF-AC99-37E9D3165D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2" name="Imagen 3821" descr="http://www.icbf.gov.co/images/pobtrans.gif">
          <a:extLst>
            <a:ext uri="{FF2B5EF4-FFF2-40B4-BE49-F238E27FC236}">
              <a16:creationId xmlns:a16="http://schemas.microsoft.com/office/drawing/2014/main" id="{C11B7ED0-BC88-4FFD-8021-CBEC626CB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3" name="Imagen 3899" descr="http://www.icbf.gov.co/images/pobtrans.gif">
          <a:extLst>
            <a:ext uri="{FF2B5EF4-FFF2-40B4-BE49-F238E27FC236}">
              <a16:creationId xmlns:a16="http://schemas.microsoft.com/office/drawing/2014/main" id="{494C1513-D987-428D-AE16-9C379C311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4" name="Imagen 3909" descr="http://www.icbf.gov.co/images/pobtrans.gif">
          <a:extLst>
            <a:ext uri="{FF2B5EF4-FFF2-40B4-BE49-F238E27FC236}">
              <a16:creationId xmlns:a16="http://schemas.microsoft.com/office/drawing/2014/main" id="{C9D10FBF-17B7-48F7-8917-F1DAA1C8F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5" name="Imagen 4244" descr="http://www.icbf.gov.co/images/pobtrans.gif">
          <a:extLst>
            <a:ext uri="{FF2B5EF4-FFF2-40B4-BE49-F238E27FC236}">
              <a16:creationId xmlns:a16="http://schemas.microsoft.com/office/drawing/2014/main" id="{A861F5C2-F477-4329-A931-D5D0C81B5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6" name="Imagen 4461" descr="http://www.icbf.gov.co/images/pobtrans.gif">
          <a:extLst>
            <a:ext uri="{FF2B5EF4-FFF2-40B4-BE49-F238E27FC236}">
              <a16:creationId xmlns:a16="http://schemas.microsoft.com/office/drawing/2014/main" id="{9B2F8E49-8F90-4DEA-AC68-840E6565B1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7" name="Imagen 4811" descr="http://www.icbf.gov.co/images/pobtrans.gif">
          <a:extLst>
            <a:ext uri="{FF2B5EF4-FFF2-40B4-BE49-F238E27FC236}">
              <a16:creationId xmlns:a16="http://schemas.microsoft.com/office/drawing/2014/main" id="{FD0C4966-6027-4BA3-8360-C48D118D6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8" name="Imagen 4820" descr="http://www.icbf.gov.co/images/pobtrans.gif">
          <a:extLst>
            <a:ext uri="{FF2B5EF4-FFF2-40B4-BE49-F238E27FC236}">
              <a16:creationId xmlns:a16="http://schemas.microsoft.com/office/drawing/2014/main" id="{40787F93-F3DC-46A8-99CE-145FD76E3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9" name="Imagen 5584" descr="http://www.icbf.gov.co/images/pobtrans.gif">
          <a:extLst>
            <a:ext uri="{FF2B5EF4-FFF2-40B4-BE49-F238E27FC236}">
              <a16:creationId xmlns:a16="http://schemas.microsoft.com/office/drawing/2014/main" id="{B5AD7D4A-9779-4425-BD77-4334A614AE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0" name="Imagen 5931" descr="http://www.icbf.gov.co/images/pobtrans.gif">
          <a:extLst>
            <a:ext uri="{FF2B5EF4-FFF2-40B4-BE49-F238E27FC236}">
              <a16:creationId xmlns:a16="http://schemas.microsoft.com/office/drawing/2014/main" id="{2AD83529-AEC8-438E-952D-C3F0A99579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1" name="Imagen 6103" descr="http://www.icbf.gov.co/images/pobtrans.gif">
          <a:extLst>
            <a:ext uri="{FF2B5EF4-FFF2-40B4-BE49-F238E27FC236}">
              <a16:creationId xmlns:a16="http://schemas.microsoft.com/office/drawing/2014/main" id="{89028F5A-3A25-4076-924F-C297B5E1A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2" name="Imagen 6107" descr="http://www.icbf.gov.co/images/pobtrans.gif">
          <a:extLst>
            <a:ext uri="{FF2B5EF4-FFF2-40B4-BE49-F238E27FC236}">
              <a16:creationId xmlns:a16="http://schemas.microsoft.com/office/drawing/2014/main" id="{24B7B47E-60C4-4442-B795-508406E27C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3" name="Imagen 6731" descr="http://www.icbf.gov.co/images/pobtrans.gif">
          <a:extLst>
            <a:ext uri="{FF2B5EF4-FFF2-40B4-BE49-F238E27FC236}">
              <a16:creationId xmlns:a16="http://schemas.microsoft.com/office/drawing/2014/main" id="{E22500CD-D6BF-4220-974B-2672BF821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4" name="Imagen 6951" descr="http://www.icbf.gov.co/images/pobtrans.gif">
          <a:extLst>
            <a:ext uri="{FF2B5EF4-FFF2-40B4-BE49-F238E27FC236}">
              <a16:creationId xmlns:a16="http://schemas.microsoft.com/office/drawing/2014/main" id="{962A83E2-BFDC-4D67-A76D-721B6EA343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5" name="Imagen 7032" descr="http://www.icbf.gov.co/images/pobtrans.gif">
          <a:extLst>
            <a:ext uri="{FF2B5EF4-FFF2-40B4-BE49-F238E27FC236}">
              <a16:creationId xmlns:a16="http://schemas.microsoft.com/office/drawing/2014/main" id="{4FDA7663-021F-44D4-9114-ECEC5E0BD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6" name="Imagen 7042" descr="http://www.icbf.gov.co/images/pobtrans.gif">
          <a:extLst>
            <a:ext uri="{FF2B5EF4-FFF2-40B4-BE49-F238E27FC236}">
              <a16:creationId xmlns:a16="http://schemas.microsoft.com/office/drawing/2014/main" id="{4A22AFF8-32AF-4FE3-AAC8-33109212E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7" name="Imagen 7053" descr="http://www.icbf.gov.co/images/pobtrans.gif">
          <a:extLst>
            <a:ext uri="{FF2B5EF4-FFF2-40B4-BE49-F238E27FC236}">
              <a16:creationId xmlns:a16="http://schemas.microsoft.com/office/drawing/2014/main" id="{8D42E012-8E88-49C3-9FA2-F2DB72231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8" name="Imagen 7120" descr="http://www.icbf.gov.co/images/pobtrans.gif">
          <a:extLst>
            <a:ext uri="{FF2B5EF4-FFF2-40B4-BE49-F238E27FC236}">
              <a16:creationId xmlns:a16="http://schemas.microsoft.com/office/drawing/2014/main" id="{31386EE7-3A18-4022-99C9-EF7DE3270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9" name="Imagen 7187" descr="http://www.icbf.gov.co/images/pobtrans.gif">
          <a:extLst>
            <a:ext uri="{FF2B5EF4-FFF2-40B4-BE49-F238E27FC236}">
              <a16:creationId xmlns:a16="http://schemas.microsoft.com/office/drawing/2014/main" id="{61FFE041-C4CE-4151-9C6C-48AE7CE91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0" name="Imagen 7417" descr="http://www.icbf.gov.co/images/pobtrans.gif">
          <a:extLst>
            <a:ext uri="{FF2B5EF4-FFF2-40B4-BE49-F238E27FC236}">
              <a16:creationId xmlns:a16="http://schemas.microsoft.com/office/drawing/2014/main" id="{BA1DE7E7-1D4F-4003-B7C9-C082956F8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1" name="Imagen 7504" descr="http://www.icbf.gov.co/images/pobtrans.gif">
          <a:extLst>
            <a:ext uri="{FF2B5EF4-FFF2-40B4-BE49-F238E27FC236}">
              <a16:creationId xmlns:a16="http://schemas.microsoft.com/office/drawing/2014/main" id="{56A2CB51-FCF4-4610-942B-FAC49DBD49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2" name="Imagen 7597" descr="http://www.icbf.gov.co/images/pobtrans.gif">
          <a:extLst>
            <a:ext uri="{FF2B5EF4-FFF2-40B4-BE49-F238E27FC236}">
              <a16:creationId xmlns:a16="http://schemas.microsoft.com/office/drawing/2014/main" id="{0CCF287B-6B07-479F-99C7-4968C0F6F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3" name="Imagen 7659" descr="http://www.icbf.gov.co/images/pobtrans.gif">
          <a:extLst>
            <a:ext uri="{FF2B5EF4-FFF2-40B4-BE49-F238E27FC236}">
              <a16:creationId xmlns:a16="http://schemas.microsoft.com/office/drawing/2014/main" id="{907723DA-0CA4-4364-9950-79CC0FFBE0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4" name="Imagen 7767" descr="http://www.icbf.gov.co/images/pobtrans.gif">
          <a:extLst>
            <a:ext uri="{FF2B5EF4-FFF2-40B4-BE49-F238E27FC236}">
              <a16:creationId xmlns:a16="http://schemas.microsoft.com/office/drawing/2014/main" id="{851BE96A-5C52-49B4-BC46-BB7DCF4E6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5" name="Imagen 7853" descr="http://www.icbf.gov.co/images/pobtrans.gif">
          <a:extLst>
            <a:ext uri="{FF2B5EF4-FFF2-40B4-BE49-F238E27FC236}">
              <a16:creationId xmlns:a16="http://schemas.microsoft.com/office/drawing/2014/main" id="{5161FCDA-00FC-410B-8ED7-1354640C0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6" name="Imagen 7936" descr="http://www.icbf.gov.co/images/pobtrans.gif">
          <a:extLst>
            <a:ext uri="{FF2B5EF4-FFF2-40B4-BE49-F238E27FC236}">
              <a16:creationId xmlns:a16="http://schemas.microsoft.com/office/drawing/2014/main" id="{CF63F449-E011-4FF3-B1F9-3FFDE4949F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7" name="Imagen 8612" descr="http://www.icbf.gov.co/images/pobtrans.gif">
          <a:extLst>
            <a:ext uri="{FF2B5EF4-FFF2-40B4-BE49-F238E27FC236}">
              <a16:creationId xmlns:a16="http://schemas.microsoft.com/office/drawing/2014/main" id="{9EFFFE22-CD62-49D4-8A60-11EA74B8E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8" name="Imagen 9931" descr="http://www.icbf.gov.co/images/pobtrans.gif">
          <a:extLst>
            <a:ext uri="{FF2B5EF4-FFF2-40B4-BE49-F238E27FC236}">
              <a16:creationId xmlns:a16="http://schemas.microsoft.com/office/drawing/2014/main" id="{8FDC607C-E713-4E32-9C9A-5A20E2030D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9" name="Imagen 10425" descr="http://www.icbf.gov.co/images/pobtrans.gif">
          <a:extLst>
            <a:ext uri="{FF2B5EF4-FFF2-40B4-BE49-F238E27FC236}">
              <a16:creationId xmlns:a16="http://schemas.microsoft.com/office/drawing/2014/main" id="{0953DF15-8EBC-4CCB-AB78-0D3918CA2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0" name="Imagen 10665" descr="http://www.icbf.gov.co/images/pobtrans.gif">
          <a:extLst>
            <a:ext uri="{FF2B5EF4-FFF2-40B4-BE49-F238E27FC236}">
              <a16:creationId xmlns:a16="http://schemas.microsoft.com/office/drawing/2014/main" id="{DF4AB2CA-B555-4759-A404-D10CED688F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1" name="Imagen 12565" descr="http://www.icbf.gov.co/images/pobtrans.gif">
          <a:extLst>
            <a:ext uri="{FF2B5EF4-FFF2-40B4-BE49-F238E27FC236}">
              <a16:creationId xmlns:a16="http://schemas.microsoft.com/office/drawing/2014/main" id="{E891E9A9-13F9-4425-A2AC-BFADA0802F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2" name="Imagen 12591" descr="http://www.icbf.gov.co/images/pobtrans.gif">
          <a:extLst>
            <a:ext uri="{FF2B5EF4-FFF2-40B4-BE49-F238E27FC236}">
              <a16:creationId xmlns:a16="http://schemas.microsoft.com/office/drawing/2014/main" id="{05AB2927-252A-4AFA-8560-FE298B7AE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3" name="Imagen 12605" descr="http://www.icbf.gov.co/images/pobtrans.gif">
          <a:extLst>
            <a:ext uri="{FF2B5EF4-FFF2-40B4-BE49-F238E27FC236}">
              <a16:creationId xmlns:a16="http://schemas.microsoft.com/office/drawing/2014/main" id="{7814C637-8D20-413D-9544-C5B73A0E7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4" name="Imagen 12623" descr="http://www.icbf.gov.co/images/pobtrans.gif">
          <a:extLst>
            <a:ext uri="{FF2B5EF4-FFF2-40B4-BE49-F238E27FC236}">
              <a16:creationId xmlns:a16="http://schemas.microsoft.com/office/drawing/2014/main" id="{BEA25EBA-9D5D-4423-AB96-D2B1AAEE8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5" name="Imagen 12635" descr="http://www.icbf.gov.co/images/pobtrans.gif">
          <a:extLst>
            <a:ext uri="{FF2B5EF4-FFF2-40B4-BE49-F238E27FC236}">
              <a16:creationId xmlns:a16="http://schemas.microsoft.com/office/drawing/2014/main" id="{B0CBA550-F1DA-47A9-8246-F46D66D3E6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6" name="Imagen 12645" descr="http://www.icbf.gov.co/images/pobtrans.gif">
          <a:extLst>
            <a:ext uri="{FF2B5EF4-FFF2-40B4-BE49-F238E27FC236}">
              <a16:creationId xmlns:a16="http://schemas.microsoft.com/office/drawing/2014/main" id="{EC6A822F-6C08-458B-9A03-81C9E87FD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7" name="Imagen 12651" descr="http://www.icbf.gov.co/images/pobtrans.gif">
          <a:extLst>
            <a:ext uri="{FF2B5EF4-FFF2-40B4-BE49-F238E27FC236}">
              <a16:creationId xmlns:a16="http://schemas.microsoft.com/office/drawing/2014/main" id="{AFC01735-4550-428C-87A7-B31946943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8" name="Imagen 13130" descr="http://www.icbf.gov.co/images/pobtrans.gif">
          <a:extLst>
            <a:ext uri="{FF2B5EF4-FFF2-40B4-BE49-F238E27FC236}">
              <a16:creationId xmlns:a16="http://schemas.microsoft.com/office/drawing/2014/main" id="{FD46960E-1065-4E57-9472-D18544563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9" name="Imagen 13576" descr="http://www.icbf.gov.co/images/pobtrans.gif">
          <a:extLst>
            <a:ext uri="{FF2B5EF4-FFF2-40B4-BE49-F238E27FC236}">
              <a16:creationId xmlns:a16="http://schemas.microsoft.com/office/drawing/2014/main" id="{D8614B02-83C8-4F8C-AF00-5AB48B9F9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0" name="Imagen 13599" descr="http://www.icbf.gov.co/images/pobtrans.gif">
          <a:extLst>
            <a:ext uri="{FF2B5EF4-FFF2-40B4-BE49-F238E27FC236}">
              <a16:creationId xmlns:a16="http://schemas.microsoft.com/office/drawing/2014/main" id="{A184AD7C-8A17-44DE-B8CF-9316C2403A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1" name="Imagen 13600" descr="http://www.icbf.gov.co/images/pobtrans.gif">
          <a:extLst>
            <a:ext uri="{FF2B5EF4-FFF2-40B4-BE49-F238E27FC236}">
              <a16:creationId xmlns:a16="http://schemas.microsoft.com/office/drawing/2014/main" id="{CE19FF9F-A7E5-4994-B0F2-D51B513BA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2" name="Imagen 13603" descr="http://www.icbf.gov.co/images/pobtrans.gif">
          <a:extLst>
            <a:ext uri="{FF2B5EF4-FFF2-40B4-BE49-F238E27FC236}">
              <a16:creationId xmlns:a16="http://schemas.microsoft.com/office/drawing/2014/main" id="{067AD2F3-7866-44DE-874D-3E0EBBBD49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3" name="Imagen 13611" descr="http://www.icbf.gov.co/images/pobtrans.gif">
          <a:extLst>
            <a:ext uri="{FF2B5EF4-FFF2-40B4-BE49-F238E27FC236}">
              <a16:creationId xmlns:a16="http://schemas.microsoft.com/office/drawing/2014/main" id="{161DB62E-3465-49E0-8614-D4AADF0A7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4" name="Imagen 13903" descr="http://www.icbf.gov.co/images/pobtrans.gif">
          <a:extLst>
            <a:ext uri="{FF2B5EF4-FFF2-40B4-BE49-F238E27FC236}">
              <a16:creationId xmlns:a16="http://schemas.microsoft.com/office/drawing/2014/main" id="{EDB6165D-52B6-4C79-ADBF-B2B6613269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5" name="Imagen 13983" descr="http://www.icbf.gov.co/images/pobtrans.gif">
          <a:extLst>
            <a:ext uri="{FF2B5EF4-FFF2-40B4-BE49-F238E27FC236}">
              <a16:creationId xmlns:a16="http://schemas.microsoft.com/office/drawing/2014/main" id="{769EAB69-EF99-413B-A011-42AED8786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6" name="Imagen 14387" descr="http://www.icbf.gov.co/images/pobtrans.gif">
          <a:extLst>
            <a:ext uri="{FF2B5EF4-FFF2-40B4-BE49-F238E27FC236}">
              <a16:creationId xmlns:a16="http://schemas.microsoft.com/office/drawing/2014/main" id="{320E0108-5863-4652-861C-E43B158FF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7" name="Imagen 14460" descr="http://www.icbf.gov.co/images/pobtrans.gif">
          <a:extLst>
            <a:ext uri="{FF2B5EF4-FFF2-40B4-BE49-F238E27FC236}">
              <a16:creationId xmlns:a16="http://schemas.microsoft.com/office/drawing/2014/main" id="{CFD78C72-E45B-4B5A-B1A6-E1C9011939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8" name="Imagen 14689" descr="http://www.icbf.gov.co/images/pobtrans.gif">
          <a:extLst>
            <a:ext uri="{FF2B5EF4-FFF2-40B4-BE49-F238E27FC236}">
              <a16:creationId xmlns:a16="http://schemas.microsoft.com/office/drawing/2014/main" id="{F30F7E25-81D1-4905-B120-60A3D81B52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9" name="Imagen 14884" descr="http://www.icbf.gov.co/images/pobtrans.gif">
          <a:extLst>
            <a:ext uri="{FF2B5EF4-FFF2-40B4-BE49-F238E27FC236}">
              <a16:creationId xmlns:a16="http://schemas.microsoft.com/office/drawing/2014/main" id="{70B99352-65AD-46D7-84AA-4F8E415CF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0" name="Imagen 15080" descr="http://www.icbf.gov.co/images/pobtrans.gif">
          <a:extLst>
            <a:ext uri="{FF2B5EF4-FFF2-40B4-BE49-F238E27FC236}">
              <a16:creationId xmlns:a16="http://schemas.microsoft.com/office/drawing/2014/main" id="{874039F4-CB4C-4E4F-B4E1-B8AA25E3F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1" name="Imagen 15397" descr="http://www.icbf.gov.co/images/pobtrans.gif">
          <a:extLst>
            <a:ext uri="{FF2B5EF4-FFF2-40B4-BE49-F238E27FC236}">
              <a16:creationId xmlns:a16="http://schemas.microsoft.com/office/drawing/2014/main" id="{95DEB404-13B7-468C-8A56-1A1139E50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2" name="Imagen 15538" descr="http://www.icbf.gov.co/images/pobtrans.gif">
          <a:extLst>
            <a:ext uri="{FF2B5EF4-FFF2-40B4-BE49-F238E27FC236}">
              <a16:creationId xmlns:a16="http://schemas.microsoft.com/office/drawing/2014/main" id="{E22F76D5-EA89-473E-B0BF-9E188BDBF7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3" name="Imagen 15814" descr="http://www.icbf.gov.co/images/pobtrans.gif">
          <a:extLst>
            <a:ext uri="{FF2B5EF4-FFF2-40B4-BE49-F238E27FC236}">
              <a16:creationId xmlns:a16="http://schemas.microsoft.com/office/drawing/2014/main" id="{6D75E7FE-AFE5-41C5-BC62-323E3B8BB8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4" name="Imagen 15817" descr="http://www.icbf.gov.co/images/pobtrans.gif">
          <a:extLst>
            <a:ext uri="{FF2B5EF4-FFF2-40B4-BE49-F238E27FC236}">
              <a16:creationId xmlns:a16="http://schemas.microsoft.com/office/drawing/2014/main" id="{68F4CD21-0682-4192-8886-38B2A2C41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5" name="Imagen 16193" descr="http://www.icbf.gov.co/images/pobtrans.gif">
          <a:extLst>
            <a:ext uri="{FF2B5EF4-FFF2-40B4-BE49-F238E27FC236}">
              <a16:creationId xmlns:a16="http://schemas.microsoft.com/office/drawing/2014/main" id="{5CD4FB10-8AA0-4AE4-8928-A3F346B23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6" name="Imagen 16273" descr="http://www.icbf.gov.co/images/pobtrans.gif">
          <a:extLst>
            <a:ext uri="{FF2B5EF4-FFF2-40B4-BE49-F238E27FC236}">
              <a16:creationId xmlns:a16="http://schemas.microsoft.com/office/drawing/2014/main" id="{87F817A1-012B-47DA-92BA-ACCF6320B2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7" name="Imagen 16503" descr="http://www.icbf.gov.co/images/pobtrans.gif">
          <a:extLst>
            <a:ext uri="{FF2B5EF4-FFF2-40B4-BE49-F238E27FC236}">
              <a16:creationId xmlns:a16="http://schemas.microsoft.com/office/drawing/2014/main" id="{C5B36211-8438-485D-9868-3CD9453530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8" name="Imagen 16724" descr="http://www.icbf.gov.co/images/pobtrans.gif">
          <a:extLst>
            <a:ext uri="{FF2B5EF4-FFF2-40B4-BE49-F238E27FC236}">
              <a16:creationId xmlns:a16="http://schemas.microsoft.com/office/drawing/2014/main" id="{9424496B-DE35-4F42-B4B1-B3F8D40E2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9" name="Imagen 17478" descr="http://www.icbf.gov.co/images/pobtrans.gif">
          <a:extLst>
            <a:ext uri="{FF2B5EF4-FFF2-40B4-BE49-F238E27FC236}">
              <a16:creationId xmlns:a16="http://schemas.microsoft.com/office/drawing/2014/main" id="{49BB5231-8124-4F70-948F-98AC933AD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0" name="Imagen 17640" descr="http://www.icbf.gov.co/images/pobtrans.gif">
          <a:extLst>
            <a:ext uri="{FF2B5EF4-FFF2-40B4-BE49-F238E27FC236}">
              <a16:creationId xmlns:a16="http://schemas.microsoft.com/office/drawing/2014/main" id="{94840C3C-81E4-45ED-9A7D-111C5EA80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1" name="Imagen 17642" descr="http://www.icbf.gov.co/images/pobtrans.gif">
          <a:extLst>
            <a:ext uri="{FF2B5EF4-FFF2-40B4-BE49-F238E27FC236}">
              <a16:creationId xmlns:a16="http://schemas.microsoft.com/office/drawing/2014/main" id="{6109368B-2500-4AB8-85C1-40BAA2DB4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2" name="Imagen 19004" descr="http://www.icbf.gov.co/images/pobtrans.gif">
          <a:extLst>
            <a:ext uri="{FF2B5EF4-FFF2-40B4-BE49-F238E27FC236}">
              <a16:creationId xmlns:a16="http://schemas.microsoft.com/office/drawing/2014/main" id="{EE355EB8-1874-4555-906A-3166902074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3" name="Imagen 19474" descr="http://www.icbf.gov.co/images/pobtrans.gif">
          <a:extLst>
            <a:ext uri="{FF2B5EF4-FFF2-40B4-BE49-F238E27FC236}">
              <a16:creationId xmlns:a16="http://schemas.microsoft.com/office/drawing/2014/main" id="{EDA09E71-42E8-4145-A071-0C286456C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4" name="Imagen 19708" descr="http://www.icbf.gov.co/images/pobtrans.gif">
          <a:extLst>
            <a:ext uri="{FF2B5EF4-FFF2-40B4-BE49-F238E27FC236}">
              <a16:creationId xmlns:a16="http://schemas.microsoft.com/office/drawing/2014/main" id="{E6FEECD7-8F74-4348-BAD9-80F34A790A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5" name="Imagen 19720" descr="http://www.icbf.gov.co/images/pobtrans.gif">
          <a:extLst>
            <a:ext uri="{FF2B5EF4-FFF2-40B4-BE49-F238E27FC236}">
              <a16:creationId xmlns:a16="http://schemas.microsoft.com/office/drawing/2014/main" id="{F705576F-B5CB-49FD-86B2-B32BF795DC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6" name="Imagen 19739" descr="http://www.icbf.gov.co/images/pobtrans.gif">
          <a:extLst>
            <a:ext uri="{FF2B5EF4-FFF2-40B4-BE49-F238E27FC236}">
              <a16:creationId xmlns:a16="http://schemas.microsoft.com/office/drawing/2014/main" id="{FA62D106-DFFF-4CBB-ADD3-4AE1E59BF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7" name="Imagen 19765" descr="http://www.icbf.gov.co/images/pobtrans.gif">
          <a:extLst>
            <a:ext uri="{FF2B5EF4-FFF2-40B4-BE49-F238E27FC236}">
              <a16:creationId xmlns:a16="http://schemas.microsoft.com/office/drawing/2014/main" id="{0319B617-3548-4899-976B-C0582544BE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8" name="Imagen 19774" descr="http://www.icbf.gov.co/images/pobtrans.gif">
          <a:extLst>
            <a:ext uri="{FF2B5EF4-FFF2-40B4-BE49-F238E27FC236}">
              <a16:creationId xmlns:a16="http://schemas.microsoft.com/office/drawing/2014/main" id="{D5C96B3C-AA9C-4128-9AA0-5C1E4F9FF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9" name="Imagen 20425" descr="http://www.icbf.gov.co/images/pobtrans.gif">
          <a:extLst>
            <a:ext uri="{FF2B5EF4-FFF2-40B4-BE49-F238E27FC236}">
              <a16:creationId xmlns:a16="http://schemas.microsoft.com/office/drawing/2014/main" id="{76FBB069-3095-4A2A-917C-1B95C0EA8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0" name="Imagen 20722" descr="http://www.icbf.gov.co/images/pobtrans.gif">
          <a:extLst>
            <a:ext uri="{FF2B5EF4-FFF2-40B4-BE49-F238E27FC236}">
              <a16:creationId xmlns:a16="http://schemas.microsoft.com/office/drawing/2014/main" id="{F7DBEA29-01D9-494B-9EE5-BA8B43A85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1" name="Imagen 20732" descr="http://www.icbf.gov.co/images/pobtrans.gif">
          <a:extLst>
            <a:ext uri="{FF2B5EF4-FFF2-40B4-BE49-F238E27FC236}">
              <a16:creationId xmlns:a16="http://schemas.microsoft.com/office/drawing/2014/main" id="{F66A9C25-3A31-419E-A4A8-1BFCEDA09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2" name="Imagen 21759" descr="http://www.icbf.gov.co/images/pobtrans.gif">
          <a:extLst>
            <a:ext uri="{FF2B5EF4-FFF2-40B4-BE49-F238E27FC236}">
              <a16:creationId xmlns:a16="http://schemas.microsoft.com/office/drawing/2014/main" id="{86DC8551-BB62-495C-9644-51AB4011B6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3" name="Imagen 21761" descr="http://www.icbf.gov.co/images/pobtrans.gif">
          <a:extLst>
            <a:ext uri="{FF2B5EF4-FFF2-40B4-BE49-F238E27FC236}">
              <a16:creationId xmlns:a16="http://schemas.microsoft.com/office/drawing/2014/main" id="{1A7D5F7F-0491-4DE2-8215-B1B8F22057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4" name="Imagen 22260" descr="http://www.icbf.gov.co/images/pobtrans.gif">
          <a:extLst>
            <a:ext uri="{FF2B5EF4-FFF2-40B4-BE49-F238E27FC236}">
              <a16:creationId xmlns:a16="http://schemas.microsoft.com/office/drawing/2014/main" id="{D4E00216-D296-43F6-8DF9-4CE78B2AF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5" name="Imagen 22263" descr="http://www.icbf.gov.co/images/pobtrans.gif">
          <a:extLst>
            <a:ext uri="{FF2B5EF4-FFF2-40B4-BE49-F238E27FC236}">
              <a16:creationId xmlns:a16="http://schemas.microsoft.com/office/drawing/2014/main" id="{3AD4951C-93DD-4359-8D81-F5EBD0CE53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6" name="Imagen 22421" descr="http://www.icbf.gov.co/images/pobtrans.gif">
          <a:extLst>
            <a:ext uri="{FF2B5EF4-FFF2-40B4-BE49-F238E27FC236}">
              <a16:creationId xmlns:a16="http://schemas.microsoft.com/office/drawing/2014/main" id="{10F4A0E8-10CD-44EB-B81E-4FAB50F9B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7" name="Imagen 22513" descr="http://www.icbf.gov.co/images/pobtrans.gif">
          <a:extLst>
            <a:ext uri="{FF2B5EF4-FFF2-40B4-BE49-F238E27FC236}">
              <a16:creationId xmlns:a16="http://schemas.microsoft.com/office/drawing/2014/main" id="{67931D58-9DB7-49B0-8E99-E3191D534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8" name="Imagen 22526" descr="http://www.icbf.gov.co/images/pobtrans.gif">
          <a:extLst>
            <a:ext uri="{FF2B5EF4-FFF2-40B4-BE49-F238E27FC236}">
              <a16:creationId xmlns:a16="http://schemas.microsoft.com/office/drawing/2014/main" id="{C2BCF5F2-58DA-458A-99FE-508EA9448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9" name="Imagen 22532" descr="http://www.icbf.gov.co/images/pobtrans.gif">
          <a:extLst>
            <a:ext uri="{FF2B5EF4-FFF2-40B4-BE49-F238E27FC236}">
              <a16:creationId xmlns:a16="http://schemas.microsoft.com/office/drawing/2014/main" id="{9356AFD3-695D-4C1A-8CAD-AE70D1B460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0" name="Imagen 22541" descr="http://www.icbf.gov.co/images/pobtrans.gif">
          <a:extLst>
            <a:ext uri="{FF2B5EF4-FFF2-40B4-BE49-F238E27FC236}">
              <a16:creationId xmlns:a16="http://schemas.microsoft.com/office/drawing/2014/main" id="{6B7C50D9-05CC-46E5-9EA2-A8A7A2B13C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1" name="Imagen 22616" descr="http://www.icbf.gov.co/images/pobtrans.gif">
          <a:extLst>
            <a:ext uri="{FF2B5EF4-FFF2-40B4-BE49-F238E27FC236}">
              <a16:creationId xmlns:a16="http://schemas.microsoft.com/office/drawing/2014/main" id="{91564C6C-0C83-484F-A09A-0B5EB946BE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2" name="Imagen 24926" descr="http://www.icbf.gov.co/images/pobtrans.gif">
          <a:extLst>
            <a:ext uri="{FF2B5EF4-FFF2-40B4-BE49-F238E27FC236}">
              <a16:creationId xmlns:a16="http://schemas.microsoft.com/office/drawing/2014/main" id="{2F9FA545-81FF-4006-B71C-49B83D3E0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3" name="Imagen 25180" descr="http://www.icbf.gov.co/images/pobtrans.gif">
          <a:extLst>
            <a:ext uri="{FF2B5EF4-FFF2-40B4-BE49-F238E27FC236}">
              <a16:creationId xmlns:a16="http://schemas.microsoft.com/office/drawing/2014/main" id="{9F75E4AF-381A-4621-957F-D6B05C384A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4" name="Imagen 26352" descr="http://www.icbf.gov.co/images/pobtrans.gif">
          <a:extLst>
            <a:ext uri="{FF2B5EF4-FFF2-40B4-BE49-F238E27FC236}">
              <a16:creationId xmlns:a16="http://schemas.microsoft.com/office/drawing/2014/main" id="{126533A2-5158-4453-983A-CCE89A1090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5" name="Imagen 26386" descr="http://www.icbf.gov.co/images/pobtrans.gif">
          <a:extLst>
            <a:ext uri="{FF2B5EF4-FFF2-40B4-BE49-F238E27FC236}">
              <a16:creationId xmlns:a16="http://schemas.microsoft.com/office/drawing/2014/main" id="{ADC86475-0D79-48AD-BA36-92E9D2F40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6" name="Imagen 26401" descr="http://www.icbf.gov.co/images/pobtrans.gif">
          <a:extLst>
            <a:ext uri="{FF2B5EF4-FFF2-40B4-BE49-F238E27FC236}">
              <a16:creationId xmlns:a16="http://schemas.microsoft.com/office/drawing/2014/main" id="{2A2C7C21-98B3-45B8-BAF5-F75873B92F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7" name="Imagen 26411" descr="http://www.icbf.gov.co/images/pobtrans.gif">
          <a:extLst>
            <a:ext uri="{FF2B5EF4-FFF2-40B4-BE49-F238E27FC236}">
              <a16:creationId xmlns:a16="http://schemas.microsoft.com/office/drawing/2014/main" id="{C935FA2B-7050-4A78-82FE-2D94FDC35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8" name="Imagen 26420" descr="http://www.icbf.gov.co/images/pobtrans.gif">
          <a:extLst>
            <a:ext uri="{FF2B5EF4-FFF2-40B4-BE49-F238E27FC236}">
              <a16:creationId xmlns:a16="http://schemas.microsoft.com/office/drawing/2014/main" id="{46A40802-A09E-46AE-93D6-CEE219C891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9" name="Imagen 26433" descr="http://www.icbf.gov.co/images/pobtrans.gif">
          <a:extLst>
            <a:ext uri="{FF2B5EF4-FFF2-40B4-BE49-F238E27FC236}">
              <a16:creationId xmlns:a16="http://schemas.microsoft.com/office/drawing/2014/main" id="{BEEBD14C-390B-407F-9012-3B484FFBE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0" name="Imagen 26468" descr="http://www.icbf.gov.co/images/pobtrans.gif">
          <a:extLst>
            <a:ext uri="{FF2B5EF4-FFF2-40B4-BE49-F238E27FC236}">
              <a16:creationId xmlns:a16="http://schemas.microsoft.com/office/drawing/2014/main" id="{FCFB073F-0AE7-40F9-B3DA-2B2DF54BFC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1" name="Imagen 26473" descr="http://www.icbf.gov.co/images/pobtrans.gif">
          <a:extLst>
            <a:ext uri="{FF2B5EF4-FFF2-40B4-BE49-F238E27FC236}">
              <a16:creationId xmlns:a16="http://schemas.microsoft.com/office/drawing/2014/main" id="{BD26F159-542D-4292-8029-50A1664D62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2" name="Imagen 26476" descr="http://www.icbf.gov.co/images/pobtrans.gif">
          <a:extLst>
            <a:ext uri="{FF2B5EF4-FFF2-40B4-BE49-F238E27FC236}">
              <a16:creationId xmlns:a16="http://schemas.microsoft.com/office/drawing/2014/main" id="{54640885-39AA-4275-AA01-33B45FFF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3" name="Imagen 26583" descr="http://www.icbf.gov.co/images/pobtrans.gif">
          <a:extLst>
            <a:ext uri="{FF2B5EF4-FFF2-40B4-BE49-F238E27FC236}">
              <a16:creationId xmlns:a16="http://schemas.microsoft.com/office/drawing/2014/main" id="{671AF2F6-8C6A-49C5-AB80-F93255DF8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4" name="Imagen 26594" descr="http://www.icbf.gov.co/images/pobtrans.gif">
          <a:extLst>
            <a:ext uri="{FF2B5EF4-FFF2-40B4-BE49-F238E27FC236}">
              <a16:creationId xmlns:a16="http://schemas.microsoft.com/office/drawing/2014/main" id="{E5D32273-67B6-4C76-B220-40FF6FAC8A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5" name="Imagen 26605" descr="http://www.icbf.gov.co/images/pobtrans.gif">
          <a:extLst>
            <a:ext uri="{FF2B5EF4-FFF2-40B4-BE49-F238E27FC236}">
              <a16:creationId xmlns:a16="http://schemas.microsoft.com/office/drawing/2014/main" id="{745CFD77-895E-4BF2-847D-88117FBCB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6" name="Imagen 26617" descr="http://www.icbf.gov.co/images/pobtrans.gif">
          <a:extLst>
            <a:ext uri="{FF2B5EF4-FFF2-40B4-BE49-F238E27FC236}">
              <a16:creationId xmlns:a16="http://schemas.microsoft.com/office/drawing/2014/main" id="{98E26EF9-6915-43DA-8837-24D5416917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7" name="Imagen 26634" descr="http://www.icbf.gov.co/images/pobtrans.gif">
          <a:extLst>
            <a:ext uri="{FF2B5EF4-FFF2-40B4-BE49-F238E27FC236}">
              <a16:creationId xmlns:a16="http://schemas.microsoft.com/office/drawing/2014/main" id="{1422E059-ECA8-4FCB-A717-D4B1D5D79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8" name="Imagen 26666" descr="http://www.icbf.gov.co/images/pobtrans.gif">
          <a:extLst>
            <a:ext uri="{FF2B5EF4-FFF2-40B4-BE49-F238E27FC236}">
              <a16:creationId xmlns:a16="http://schemas.microsoft.com/office/drawing/2014/main" id="{DEDB6CF1-4B28-4701-8F87-CE6C04E159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9" name="Imagen 26687" descr="http://www.icbf.gov.co/images/pobtrans.gif">
          <a:extLst>
            <a:ext uri="{FF2B5EF4-FFF2-40B4-BE49-F238E27FC236}">
              <a16:creationId xmlns:a16="http://schemas.microsoft.com/office/drawing/2014/main" id="{BB98FB1F-FBBA-404D-8621-D64CA3FBCA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0" name="Imagen 26713" descr="http://www.icbf.gov.co/images/pobtrans.gif">
          <a:extLst>
            <a:ext uri="{FF2B5EF4-FFF2-40B4-BE49-F238E27FC236}">
              <a16:creationId xmlns:a16="http://schemas.microsoft.com/office/drawing/2014/main" id="{CE340AC3-B2BB-4B1A-A984-8951CC0514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1" name="Imagen 26726" descr="http://www.icbf.gov.co/images/pobtrans.gif">
          <a:extLst>
            <a:ext uri="{FF2B5EF4-FFF2-40B4-BE49-F238E27FC236}">
              <a16:creationId xmlns:a16="http://schemas.microsoft.com/office/drawing/2014/main" id="{64B608EF-5DC4-4186-ACFD-83C113255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2" name="Imagen 27432" descr="http://www.icbf.gov.co/images/pobtrans.gif">
          <a:extLst>
            <a:ext uri="{FF2B5EF4-FFF2-40B4-BE49-F238E27FC236}">
              <a16:creationId xmlns:a16="http://schemas.microsoft.com/office/drawing/2014/main" id="{03D6E61F-5307-40B9-8786-75373B35C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3" name="Imagen 29931" descr="http://www.icbf.gov.co/images/pobtrans.gif">
          <a:extLst>
            <a:ext uri="{FF2B5EF4-FFF2-40B4-BE49-F238E27FC236}">
              <a16:creationId xmlns:a16="http://schemas.microsoft.com/office/drawing/2014/main" id="{FC81A6FC-4C6C-4176-839B-0AC69F15D5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4" name="Imagen 29941" descr="http://www.icbf.gov.co/images/pobtrans.gif">
          <a:extLst>
            <a:ext uri="{FF2B5EF4-FFF2-40B4-BE49-F238E27FC236}">
              <a16:creationId xmlns:a16="http://schemas.microsoft.com/office/drawing/2014/main" id="{841C3844-BDA8-4B58-935C-AED41EA6E1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5" name="Imagen 29990" descr="http://www.icbf.gov.co/images/pobtrans.gif">
          <a:extLst>
            <a:ext uri="{FF2B5EF4-FFF2-40B4-BE49-F238E27FC236}">
              <a16:creationId xmlns:a16="http://schemas.microsoft.com/office/drawing/2014/main" id="{7369CB23-78CA-424F-B4E6-ACFA161F7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6" name="Imagen 30000" descr="http://www.icbf.gov.co/images/pobtrans.gif">
          <a:extLst>
            <a:ext uri="{FF2B5EF4-FFF2-40B4-BE49-F238E27FC236}">
              <a16:creationId xmlns:a16="http://schemas.microsoft.com/office/drawing/2014/main" id="{5371A5FE-AB69-48DB-8D62-80C8D8CC31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7" name="Imagen 30062" descr="http://www.icbf.gov.co/images/pobtrans.gif">
          <a:extLst>
            <a:ext uri="{FF2B5EF4-FFF2-40B4-BE49-F238E27FC236}">
              <a16:creationId xmlns:a16="http://schemas.microsoft.com/office/drawing/2014/main" id="{6A093E3B-5BA1-4E74-AE30-23DD95EDE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8" name="Imagen 30457" descr="http://www.icbf.gov.co/images/pobtrans.gif">
          <a:extLst>
            <a:ext uri="{FF2B5EF4-FFF2-40B4-BE49-F238E27FC236}">
              <a16:creationId xmlns:a16="http://schemas.microsoft.com/office/drawing/2014/main" id="{262BAACC-FE74-4D5B-B3AF-2AA8F3894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9" name="Imagen 30467" descr="http://www.icbf.gov.co/images/pobtrans.gif">
          <a:extLst>
            <a:ext uri="{FF2B5EF4-FFF2-40B4-BE49-F238E27FC236}">
              <a16:creationId xmlns:a16="http://schemas.microsoft.com/office/drawing/2014/main" id="{F9B9B567-088D-45E5-8ACA-468ED525B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0" name="Imagen 30991" descr="http://www.icbf.gov.co/images/pobtrans.gif">
          <a:extLst>
            <a:ext uri="{FF2B5EF4-FFF2-40B4-BE49-F238E27FC236}">
              <a16:creationId xmlns:a16="http://schemas.microsoft.com/office/drawing/2014/main" id="{3D65A60F-E67E-470A-A672-9ACD85392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1" name="Imagen 31612" descr="http://www.icbf.gov.co/images/pobtrans.gif">
          <a:extLst>
            <a:ext uri="{FF2B5EF4-FFF2-40B4-BE49-F238E27FC236}">
              <a16:creationId xmlns:a16="http://schemas.microsoft.com/office/drawing/2014/main" id="{B30A68FD-45C5-4D2F-AB0B-2852C278A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2" name="Imagen 31624" descr="http://www.icbf.gov.co/images/pobtrans.gif">
          <a:extLst>
            <a:ext uri="{FF2B5EF4-FFF2-40B4-BE49-F238E27FC236}">
              <a16:creationId xmlns:a16="http://schemas.microsoft.com/office/drawing/2014/main" id="{4685270F-EC3C-4926-855F-D7C0315FB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3" name="Imagen 32047" descr="http://www.icbf.gov.co/images/pobtrans.gif">
          <a:extLst>
            <a:ext uri="{FF2B5EF4-FFF2-40B4-BE49-F238E27FC236}">
              <a16:creationId xmlns:a16="http://schemas.microsoft.com/office/drawing/2014/main" id="{22EF9663-992D-492E-B738-F2132DA9E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4" name="Imagen 32272" descr="http://www.icbf.gov.co/images/pobtrans.gif">
          <a:extLst>
            <a:ext uri="{FF2B5EF4-FFF2-40B4-BE49-F238E27FC236}">
              <a16:creationId xmlns:a16="http://schemas.microsoft.com/office/drawing/2014/main" id="{77189EFC-9EE2-4D12-A672-D1CFCD9285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5" name="Imagen 32612" descr="http://www.icbf.gov.co/images/pobtrans.gif">
          <a:extLst>
            <a:ext uri="{FF2B5EF4-FFF2-40B4-BE49-F238E27FC236}">
              <a16:creationId xmlns:a16="http://schemas.microsoft.com/office/drawing/2014/main" id="{69B17ED4-213B-424B-8122-C898608C9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6" name="Imagen 32881" descr="http://www.icbf.gov.co/images/pobtrans.gif">
          <a:extLst>
            <a:ext uri="{FF2B5EF4-FFF2-40B4-BE49-F238E27FC236}">
              <a16:creationId xmlns:a16="http://schemas.microsoft.com/office/drawing/2014/main" id="{9CBC2DB0-B1DA-4976-A31E-D0A530A55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7" name="Imagen 34363" descr="http://www.icbf.gov.co/images/pobtrans.gif">
          <a:extLst>
            <a:ext uri="{FF2B5EF4-FFF2-40B4-BE49-F238E27FC236}">
              <a16:creationId xmlns:a16="http://schemas.microsoft.com/office/drawing/2014/main" id="{6FF23400-B03F-45C0-975A-C6FAF1B338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8" name="Imagen 34367" descr="http://www.icbf.gov.co/images/pobtrans.gif">
          <a:extLst>
            <a:ext uri="{FF2B5EF4-FFF2-40B4-BE49-F238E27FC236}">
              <a16:creationId xmlns:a16="http://schemas.microsoft.com/office/drawing/2014/main" id="{0269A925-C05D-4BD6-BE8A-F18680D7CE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9" name="Imagen 34608" descr="http://www.icbf.gov.co/images/pobtrans.gif">
          <a:extLst>
            <a:ext uri="{FF2B5EF4-FFF2-40B4-BE49-F238E27FC236}">
              <a16:creationId xmlns:a16="http://schemas.microsoft.com/office/drawing/2014/main" id="{DB040A02-B460-4907-994D-4FEB8F731E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0" name="Imagen 35048" descr="http://www.icbf.gov.co/images/pobtrans.gif">
          <a:extLst>
            <a:ext uri="{FF2B5EF4-FFF2-40B4-BE49-F238E27FC236}">
              <a16:creationId xmlns:a16="http://schemas.microsoft.com/office/drawing/2014/main" id="{B73A90E3-35A5-48AE-881C-A7745A5CEF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1" name="Imagen 35978" descr="http://www.icbf.gov.co/images/pobtrans.gif">
          <a:extLst>
            <a:ext uri="{FF2B5EF4-FFF2-40B4-BE49-F238E27FC236}">
              <a16:creationId xmlns:a16="http://schemas.microsoft.com/office/drawing/2014/main" id="{F9E63B05-3C4B-448E-95A8-E80CBC98BC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2" name="Imagen 36001" descr="http://www.icbf.gov.co/images/pobtrans.gif">
          <a:extLst>
            <a:ext uri="{FF2B5EF4-FFF2-40B4-BE49-F238E27FC236}">
              <a16:creationId xmlns:a16="http://schemas.microsoft.com/office/drawing/2014/main" id="{EF9C3941-DD6B-487A-B23A-EB2D4B580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3" name="Imagen 36006" descr="http://www.icbf.gov.co/images/pobtrans.gif">
          <a:extLst>
            <a:ext uri="{FF2B5EF4-FFF2-40B4-BE49-F238E27FC236}">
              <a16:creationId xmlns:a16="http://schemas.microsoft.com/office/drawing/2014/main" id="{4A982B96-EA32-4872-A63E-F2C7BF33F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4" name="Imagen 36010" descr="http://www.icbf.gov.co/images/pobtrans.gif">
          <a:extLst>
            <a:ext uri="{FF2B5EF4-FFF2-40B4-BE49-F238E27FC236}">
              <a16:creationId xmlns:a16="http://schemas.microsoft.com/office/drawing/2014/main" id="{5B796C2E-23DC-46ED-99E4-A9DE96965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5" name="Imagen 36018" descr="http://www.icbf.gov.co/images/pobtrans.gif">
          <a:extLst>
            <a:ext uri="{FF2B5EF4-FFF2-40B4-BE49-F238E27FC236}">
              <a16:creationId xmlns:a16="http://schemas.microsoft.com/office/drawing/2014/main" id="{D07B5456-2E52-45DC-87D0-4F6BE4A2EB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6" name="Imagen 36027" descr="http://www.icbf.gov.co/images/pobtrans.gif">
          <a:extLst>
            <a:ext uri="{FF2B5EF4-FFF2-40B4-BE49-F238E27FC236}">
              <a16:creationId xmlns:a16="http://schemas.microsoft.com/office/drawing/2014/main" id="{0533E79A-9F01-4181-89BE-8106F86D9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210978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67</xdr:row>
      <xdr:rowOff>0</xdr:rowOff>
    </xdr:from>
    <xdr:ext cx="9525" cy="114300"/>
    <xdr:pic>
      <xdr:nvPicPr>
        <xdr:cNvPr id="147" name="Imagen 146" descr="http://www.icbf.gov.co/images/pobtrans.gif">
          <a:extLst>
            <a:ext uri="{FF2B5EF4-FFF2-40B4-BE49-F238E27FC236}">
              <a16:creationId xmlns:a16="http://schemas.microsoft.com/office/drawing/2014/main" id="{EE5CD460-0334-42BD-B88D-0F4E71DBA2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48" name="Imagen 147" descr="http://www.icbf.gov.co/images/pobtrans.gif">
          <a:extLst>
            <a:ext uri="{FF2B5EF4-FFF2-40B4-BE49-F238E27FC236}">
              <a16:creationId xmlns:a16="http://schemas.microsoft.com/office/drawing/2014/main" id="{038E158E-BE9A-4E78-8560-CEC4A147A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49" name="Imagen 148" descr="http://www.icbf.gov.co/images/pobtrans.gif">
          <a:extLst>
            <a:ext uri="{FF2B5EF4-FFF2-40B4-BE49-F238E27FC236}">
              <a16:creationId xmlns:a16="http://schemas.microsoft.com/office/drawing/2014/main" id="{1DF4C5FD-A42A-4EB4-B6B7-F3DFAEF894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0" name="Imagen 149" descr="http://www.icbf.gov.co/images/pobtrans.gif">
          <a:extLst>
            <a:ext uri="{FF2B5EF4-FFF2-40B4-BE49-F238E27FC236}">
              <a16:creationId xmlns:a16="http://schemas.microsoft.com/office/drawing/2014/main" id="{4233AB95-797D-4DD7-BFA9-7953427EE1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1" name="Imagen 150" descr="http://www.icbf.gov.co/images/pobtrans.gif">
          <a:extLst>
            <a:ext uri="{FF2B5EF4-FFF2-40B4-BE49-F238E27FC236}">
              <a16:creationId xmlns:a16="http://schemas.microsoft.com/office/drawing/2014/main" id="{DE23C628-A037-4BA6-B00D-2DFCAFB5B6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2" name="Imagen 151" descr="http://www.icbf.gov.co/images/pobtrans.gif">
          <a:extLst>
            <a:ext uri="{FF2B5EF4-FFF2-40B4-BE49-F238E27FC236}">
              <a16:creationId xmlns:a16="http://schemas.microsoft.com/office/drawing/2014/main" id="{E69E2AC0-BB35-4BCF-8EE8-FB30BF0AD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3" name="Imagen 152" descr="http://www.icbf.gov.co/images/pobtrans.gif">
          <a:extLst>
            <a:ext uri="{FF2B5EF4-FFF2-40B4-BE49-F238E27FC236}">
              <a16:creationId xmlns:a16="http://schemas.microsoft.com/office/drawing/2014/main" id="{64B8D127-3E9B-4397-9CD9-CBC6B25B0B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4" name="Imagen 153" descr="http://www.icbf.gov.co/images/pobtrans.gif">
          <a:extLst>
            <a:ext uri="{FF2B5EF4-FFF2-40B4-BE49-F238E27FC236}">
              <a16:creationId xmlns:a16="http://schemas.microsoft.com/office/drawing/2014/main" id="{533CEEA2-E2F7-4020-AC43-3C3491A46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5" name="Imagen 154" descr="http://www.icbf.gov.co/images/pobtrans.gif">
          <a:extLst>
            <a:ext uri="{FF2B5EF4-FFF2-40B4-BE49-F238E27FC236}">
              <a16:creationId xmlns:a16="http://schemas.microsoft.com/office/drawing/2014/main" id="{6587131E-BB6A-4CF9-865E-D10F2045D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6" name="Imagen 155" descr="http://www.icbf.gov.co/images/pobtrans.gif">
          <a:extLst>
            <a:ext uri="{FF2B5EF4-FFF2-40B4-BE49-F238E27FC236}">
              <a16:creationId xmlns:a16="http://schemas.microsoft.com/office/drawing/2014/main" id="{44BE22C8-30A5-45ED-A560-6D873794C2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7" name="Imagen 156" descr="http://www.icbf.gov.co/images/pobtrans.gif">
          <a:extLst>
            <a:ext uri="{FF2B5EF4-FFF2-40B4-BE49-F238E27FC236}">
              <a16:creationId xmlns:a16="http://schemas.microsoft.com/office/drawing/2014/main" id="{0D99A5D7-0DE4-4770-8439-39CE53436A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8" name="Imagen 157" descr="http://www.icbf.gov.co/images/pobtrans.gif">
          <a:extLst>
            <a:ext uri="{FF2B5EF4-FFF2-40B4-BE49-F238E27FC236}">
              <a16:creationId xmlns:a16="http://schemas.microsoft.com/office/drawing/2014/main" id="{1EEBF074-409F-42B2-B449-B91EE5D34D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9" name="Imagen 158" descr="http://www.icbf.gov.co/images/pobtrans.gif">
          <a:extLst>
            <a:ext uri="{FF2B5EF4-FFF2-40B4-BE49-F238E27FC236}">
              <a16:creationId xmlns:a16="http://schemas.microsoft.com/office/drawing/2014/main" id="{46C6993C-AD29-4944-AF24-89EFE7D50D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0" name="Imagen 159" descr="http://www.icbf.gov.co/images/pobtrans.gif">
          <a:extLst>
            <a:ext uri="{FF2B5EF4-FFF2-40B4-BE49-F238E27FC236}">
              <a16:creationId xmlns:a16="http://schemas.microsoft.com/office/drawing/2014/main" id="{B50152DF-C276-4B7A-96D9-D3513A5D06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1" name="Imagen 160" descr="http://www.icbf.gov.co/images/pobtrans.gif">
          <a:extLst>
            <a:ext uri="{FF2B5EF4-FFF2-40B4-BE49-F238E27FC236}">
              <a16:creationId xmlns:a16="http://schemas.microsoft.com/office/drawing/2014/main" id="{816EE43E-A6FC-4E5B-BE88-9B839F09E2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2" name="Imagen 161" descr="http://www.icbf.gov.co/images/pobtrans.gif">
          <a:extLst>
            <a:ext uri="{FF2B5EF4-FFF2-40B4-BE49-F238E27FC236}">
              <a16:creationId xmlns:a16="http://schemas.microsoft.com/office/drawing/2014/main" id="{160C4AF7-5D01-421E-9EF9-79D2C38F1E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3" name="Imagen 162" descr="http://www.icbf.gov.co/images/pobtrans.gif">
          <a:extLst>
            <a:ext uri="{FF2B5EF4-FFF2-40B4-BE49-F238E27FC236}">
              <a16:creationId xmlns:a16="http://schemas.microsoft.com/office/drawing/2014/main" id="{73C21BC8-FB61-44DE-9C36-861B82F02C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4" name="Imagen 163" descr="http://www.icbf.gov.co/images/pobtrans.gif">
          <a:extLst>
            <a:ext uri="{FF2B5EF4-FFF2-40B4-BE49-F238E27FC236}">
              <a16:creationId xmlns:a16="http://schemas.microsoft.com/office/drawing/2014/main" id="{3B02B49E-5FD9-453A-BF1F-280638D267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5" name="Imagen 164" descr="http://www.icbf.gov.co/images/pobtrans.gif">
          <a:extLst>
            <a:ext uri="{FF2B5EF4-FFF2-40B4-BE49-F238E27FC236}">
              <a16:creationId xmlns:a16="http://schemas.microsoft.com/office/drawing/2014/main" id="{D2A0D53A-6567-49F2-9D9E-41F4911385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6" name="Imagen 165" descr="http://www.icbf.gov.co/images/pobtrans.gif">
          <a:extLst>
            <a:ext uri="{FF2B5EF4-FFF2-40B4-BE49-F238E27FC236}">
              <a16:creationId xmlns:a16="http://schemas.microsoft.com/office/drawing/2014/main" id="{0A0D014B-D59B-40FD-AC39-BC3F1D8BF5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7" name="Imagen 166" descr="http://www.icbf.gov.co/images/pobtrans.gif">
          <a:extLst>
            <a:ext uri="{FF2B5EF4-FFF2-40B4-BE49-F238E27FC236}">
              <a16:creationId xmlns:a16="http://schemas.microsoft.com/office/drawing/2014/main" id="{6702E0BF-9BA9-4E77-8776-1F056083A0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8" name="Imagen 167" descr="http://www.icbf.gov.co/images/pobtrans.gif">
          <a:extLst>
            <a:ext uri="{FF2B5EF4-FFF2-40B4-BE49-F238E27FC236}">
              <a16:creationId xmlns:a16="http://schemas.microsoft.com/office/drawing/2014/main" id="{848E9A25-850B-45BB-A658-03AFCC04D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9" name="Imagen 168" descr="http://www.icbf.gov.co/images/pobtrans.gif">
          <a:extLst>
            <a:ext uri="{FF2B5EF4-FFF2-40B4-BE49-F238E27FC236}">
              <a16:creationId xmlns:a16="http://schemas.microsoft.com/office/drawing/2014/main" id="{2AF5ACD9-1096-45BB-9187-E5E9AEE05B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0" name="Imagen 169" descr="http://www.icbf.gov.co/images/pobtrans.gif">
          <a:extLst>
            <a:ext uri="{FF2B5EF4-FFF2-40B4-BE49-F238E27FC236}">
              <a16:creationId xmlns:a16="http://schemas.microsoft.com/office/drawing/2014/main" id="{3DA75C07-981C-4A2D-A324-1D10E25A69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1" name="Imagen 170" descr="http://www.icbf.gov.co/images/pobtrans.gif">
          <a:extLst>
            <a:ext uri="{FF2B5EF4-FFF2-40B4-BE49-F238E27FC236}">
              <a16:creationId xmlns:a16="http://schemas.microsoft.com/office/drawing/2014/main" id="{0ADACFE3-DC9B-4FBB-8B0B-ACE281B1EE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2" name="Imagen 171" descr="http://www.icbf.gov.co/images/pobtrans.gif">
          <a:extLst>
            <a:ext uri="{FF2B5EF4-FFF2-40B4-BE49-F238E27FC236}">
              <a16:creationId xmlns:a16="http://schemas.microsoft.com/office/drawing/2014/main" id="{5ED8B867-1012-4B54-94D6-1D910A4833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3" name="Imagen 172" descr="http://www.icbf.gov.co/images/pobtrans.gif">
          <a:extLst>
            <a:ext uri="{FF2B5EF4-FFF2-40B4-BE49-F238E27FC236}">
              <a16:creationId xmlns:a16="http://schemas.microsoft.com/office/drawing/2014/main" id="{3C981883-0BAC-486A-8722-C1FFFBEC5B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4" name="Imagen 173" descr="http://www.icbf.gov.co/images/pobtrans.gif">
          <a:extLst>
            <a:ext uri="{FF2B5EF4-FFF2-40B4-BE49-F238E27FC236}">
              <a16:creationId xmlns:a16="http://schemas.microsoft.com/office/drawing/2014/main" id="{79822550-2D16-4954-9D34-800D57F7E3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5" name="Imagen 174" descr="http://www.icbf.gov.co/images/pobtrans.gif">
          <a:extLst>
            <a:ext uri="{FF2B5EF4-FFF2-40B4-BE49-F238E27FC236}">
              <a16:creationId xmlns:a16="http://schemas.microsoft.com/office/drawing/2014/main" id="{D449357C-832B-45BD-BE4D-2C2F499C22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6" name="Imagen 175" descr="http://www.icbf.gov.co/images/pobtrans.gif">
          <a:extLst>
            <a:ext uri="{FF2B5EF4-FFF2-40B4-BE49-F238E27FC236}">
              <a16:creationId xmlns:a16="http://schemas.microsoft.com/office/drawing/2014/main" id="{A6D5C520-9F97-4AAB-9D8F-DAE56A97B8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7" name="Imagen 176" descr="http://www.icbf.gov.co/images/pobtrans.gif">
          <a:extLst>
            <a:ext uri="{FF2B5EF4-FFF2-40B4-BE49-F238E27FC236}">
              <a16:creationId xmlns:a16="http://schemas.microsoft.com/office/drawing/2014/main" id="{E3F5D0F8-1745-4758-A2D8-62676841A4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8" name="Imagen 177" descr="http://www.icbf.gov.co/images/pobtrans.gif">
          <a:extLst>
            <a:ext uri="{FF2B5EF4-FFF2-40B4-BE49-F238E27FC236}">
              <a16:creationId xmlns:a16="http://schemas.microsoft.com/office/drawing/2014/main" id="{D36A1794-B560-4727-ADA4-BF45665F58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9" name="Imagen 178" descr="http://www.icbf.gov.co/images/pobtrans.gif">
          <a:extLst>
            <a:ext uri="{FF2B5EF4-FFF2-40B4-BE49-F238E27FC236}">
              <a16:creationId xmlns:a16="http://schemas.microsoft.com/office/drawing/2014/main" id="{79114C61-0615-4041-B0C1-6FC133B26E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0" name="Imagen 179" descr="http://www.icbf.gov.co/images/pobtrans.gif">
          <a:extLst>
            <a:ext uri="{FF2B5EF4-FFF2-40B4-BE49-F238E27FC236}">
              <a16:creationId xmlns:a16="http://schemas.microsoft.com/office/drawing/2014/main" id="{41DA3C24-C9D3-42C2-AD9A-0C8AED7436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1" name="Imagen 180" descr="http://www.icbf.gov.co/images/pobtrans.gif">
          <a:extLst>
            <a:ext uri="{FF2B5EF4-FFF2-40B4-BE49-F238E27FC236}">
              <a16:creationId xmlns:a16="http://schemas.microsoft.com/office/drawing/2014/main" id="{5B94CFF3-4D9F-4481-B257-FCDFEB31BF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2" name="Imagen 181" descr="http://www.icbf.gov.co/images/pobtrans.gif">
          <a:extLst>
            <a:ext uri="{FF2B5EF4-FFF2-40B4-BE49-F238E27FC236}">
              <a16:creationId xmlns:a16="http://schemas.microsoft.com/office/drawing/2014/main" id="{8EFF7DDE-88AA-4E2C-B970-C73FE1DDC1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3" name="Imagen 182" descr="http://www.icbf.gov.co/images/pobtrans.gif">
          <a:extLst>
            <a:ext uri="{FF2B5EF4-FFF2-40B4-BE49-F238E27FC236}">
              <a16:creationId xmlns:a16="http://schemas.microsoft.com/office/drawing/2014/main" id="{BB5D9B09-3B34-48D1-9723-D09EFF9371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4" name="Imagen 183" descr="http://www.icbf.gov.co/images/pobtrans.gif">
          <a:extLst>
            <a:ext uri="{FF2B5EF4-FFF2-40B4-BE49-F238E27FC236}">
              <a16:creationId xmlns:a16="http://schemas.microsoft.com/office/drawing/2014/main" id="{7DBFB344-B9E2-4D24-91B1-7C2D38654B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5" name="Imagen 184" descr="http://www.icbf.gov.co/images/pobtrans.gif">
          <a:extLst>
            <a:ext uri="{FF2B5EF4-FFF2-40B4-BE49-F238E27FC236}">
              <a16:creationId xmlns:a16="http://schemas.microsoft.com/office/drawing/2014/main" id="{DCEB8A09-4D6A-48EC-9263-9A0307266E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6" name="Imagen 185" descr="http://www.icbf.gov.co/images/pobtrans.gif">
          <a:extLst>
            <a:ext uri="{FF2B5EF4-FFF2-40B4-BE49-F238E27FC236}">
              <a16:creationId xmlns:a16="http://schemas.microsoft.com/office/drawing/2014/main" id="{799142A5-6B2F-44D2-BD1E-4030023345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7" name="Imagen 186" descr="http://www.icbf.gov.co/images/pobtrans.gif">
          <a:extLst>
            <a:ext uri="{FF2B5EF4-FFF2-40B4-BE49-F238E27FC236}">
              <a16:creationId xmlns:a16="http://schemas.microsoft.com/office/drawing/2014/main" id="{56460B1D-2FB6-4F68-B6DD-011EA9A107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8" name="Imagen 187" descr="http://www.icbf.gov.co/images/pobtrans.gif">
          <a:extLst>
            <a:ext uri="{FF2B5EF4-FFF2-40B4-BE49-F238E27FC236}">
              <a16:creationId xmlns:a16="http://schemas.microsoft.com/office/drawing/2014/main" id="{47E9770D-EDE6-4D7A-851C-C47FEC9E0C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9" name="Imagen 188" descr="http://www.icbf.gov.co/images/pobtrans.gif">
          <a:extLst>
            <a:ext uri="{FF2B5EF4-FFF2-40B4-BE49-F238E27FC236}">
              <a16:creationId xmlns:a16="http://schemas.microsoft.com/office/drawing/2014/main" id="{AADFE739-8C48-48C9-A823-79F18C7DA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0" name="Imagen 189" descr="http://www.icbf.gov.co/images/pobtrans.gif">
          <a:extLst>
            <a:ext uri="{FF2B5EF4-FFF2-40B4-BE49-F238E27FC236}">
              <a16:creationId xmlns:a16="http://schemas.microsoft.com/office/drawing/2014/main" id="{6AC4396D-E362-4D9F-8E3D-258C8AF4FD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1" name="Imagen 190" descr="http://www.icbf.gov.co/images/pobtrans.gif">
          <a:extLst>
            <a:ext uri="{FF2B5EF4-FFF2-40B4-BE49-F238E27FC236}">
              <a16:creationId xmlns:a16="http://schemas.microsoft.com/office/drawing/2014/main" id="{C97C7AB8-6C4D-479D-BC30-9590609FFA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2" name="Imagen 191" descr="http://www.icbf.gov.co/images/pobtrans.gif">
          <a:extLst>
            <a:ext uri="{FF2B5EF4-FFF2-40B4-BE49-F238E27FC236}">
              <a16:creationId xmlns:a16="http://schemas.microsoft.com/office/drawing/2014/main" id="{4050A5B7-4BCA-4D9A-8A3D-326B0B28B2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3" name="Imagen 192" descr="http://www.icbf.gov.co/images/pobtrans.gif">
          <a:extLst>
            <a:ext uri="{FF2B5EF4-FFF2-40B4-BE49-F238E27FC236}">
              <a16:creationId xmlns:a16="http://schemas.microsoft.com/office/drawing/2014/main" id="{1B786B5D-09FB-4F4B-A3F9-D18A02466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4" name="Imagen 193" descr="http://www.icbf.gov.co/images/pobtrans.gif">
          <a:extLst>
            <a:ext uri="{FF2B5EF4-FFF2-40B4-BE49-F238E27FC236}">
              <a16:creationId xmlns:a16="http://schemas.microsoft.com/office/drawing/2014/main" id="{D3919BE3-51BB-430F-A3E1-2DB38BB716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5" name="Imagen 194" descr="http://www.icbf.gov.co/images/pobtrans.gif">
          <a:extLst>
            <a:ext uri="{FF2B5EF4-FFF2-40B4-BE49-F238E27FC236}">
              <a16:creationId xmlns:a16="http://schemas.microsoft.com/office/drawing/2014/main" id="{180906BC-7EC9-4DE2-B46D-CFA10D184D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6" name="Imagen 195" descr="http://www.icbf.gov.co/images/pobtrans.gif">
          <a:extLst>
            <a:ext uri="{FF2B5EF4-FFF2-40B4-BE49-F238E27FC236}">
              <a16:creationId xmlns:a16="http://schemas.microsoft.com/office/drawing/2014/main" id="{22AB0C12-90DC-4F80-B21D-E98169B785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7" name="Imagen 196" descr="http://www.icbf.gov.co/images/pobtrans.gif">
          <a:extLst>
            <a:ext uri="{FF2B5EF4-FFF2-40B4-BE49-F238E27FC236}">
              <a16:creationId xmlns:a16="http://schemas.microsoft.com/office/drawing/2014/main" id="{07175289-7D0A-47B3-9A82-4CDC77337B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8" name="Imagen 197" descr="http://www.icbf.gov.co/images/pobtrans.gif">
          <a:extLst>
            <a:ext uri="{FF2B5EF4-FFF2-40B4-BE49-F238E27FC236}">
              <a16:creationId xmlns:a16="http://schemas.microsoft.com/office/drawing/2014/main" id="{0045F2B5-CD15-4B83-A391-20CDEE3C6B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9" name="Imagen 198" descr="http://www.icbf.gov.co/images/pobtrans.gif">
          <a:extLst>
            <a:ext uri="{FF2B5EF4-FFF2-40B4-BE49-F238E27FC236}">
              <a16:creationId xmlns:a16="http://schemas.microsoft.com/office/drawing/2014/main" id="{09F168A4-04E7-494F-9056-3B6FDC0F4C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0" name="Imagen 199" descr="http://www.icbf.gov.co/images/pobtrans.gif">
          <a:extLst>
            <a:ext uri="{FF2B5EF4-FFF2-40B4-BE49-F238E27FC236}">
              <a16:creationId xmlns:a16="http://schemas.microsoft.com/office/drawing/2014/main" id="{79F78F53-F22D-4283-8AE0-1188E9401D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1" name="Imagen 200" descr="http://www.icbf.gov.co/images/pobtrans.gif">
          <a:extLst>
            <a:ext uri="{FF2B5EF4-FFF2-40B4-BE49-F238E27FC236}">
              <a16:creationId xmlns:a16="http://schemas.microsoft.com/office/drawing/2014/main" id="{99D0EDD4-FBD4-4A71-9E1B-4595C0D7D9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2" name="Imagen 201" descr="http://www.icbf.gov.co/images/pobtrans.gif">
          <a:extLst>
            <a:ext uri="{FF2B5EF4-FFF2-40B4-BE49-F238E27FC236}">
              <a16:creationId xmlns:a16="http://schemas.microsoft.com/office/drawing/2014/main" id="{E1EFE13C-4D89-48DA-AA3D-6E4432902A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3" name="Imagen 202" descr="http://www.icbf.gov.co/images/pobtrans.gif">
          <a:extLst>
            <a:ext uri="{FF2B5EF4-FFF2-40B4-BE49-F238E27FC236}">
              <a16:creationId xmlns:a16="http://schemas.microsoft.com/office/drawing/2014/main" id="{06CF7AA0-9EBC-4912-BDCF-E618C7E6CA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4" name="Imagen 203" descr="http://www.icbf.gov.co/images/pobtrans.gif">
          <a:extLst>
            <a:ext uri="{FF2B5EF4-FFF2-40B4-BE49-F238E27FC236}">
              <a16:creationId xmlns:a16="http://schemas.microsoft.com/office/drawing/2014/main" id="{DC418575-F1E3-42CA-A038-4E11CB1AB7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5" name="Imagen 204" descr="http://www.icbf.gov.co/images/pobtrans.gif">
          <a:extLst>
            <a:ext uri="{FF2B5EF4-FFF2-40B4-BE49-F238E27FC236}">
              <a16:creationId xmlns:a16="http://schemas.microsoft.com/office/drawing/2014/main" id="{3B872E8F-6113-4A34-BABD-594D7D7806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6" name="Imagen 205" descr="http://www.icbf.gov.co/images/pobtrans.gif">
          <a:extLst>
            <a:ext uri="{FF2B5EF4-FFF2-40B4-BE49-F238E27FC236}">
              <a16:creationId xmlns:a16="http://schemas.microsoft.com/office/drawing/2014/main" id="{68C83487-43B7-448D-920F-CE8D1DD08A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7" name="Imagen 206" descr="http://www.icbf.gov.co/images/pobtrans.gif">
          <a:extLst>
            <a:ext uri="{FF2B5EF4-FFF2-40B4-BE49-F238E27FC236}">
              <a16:creationId xmlns:a16="http://schemas.microsoft.com/office/drawing/2014/main" id="{8C22AF84-ED03-497F-B336-7EA80B9353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8" name="Imagen 207" descr="http://www.icbf.gov.co/images/pobtrans.gif">
          <a:extLst>
            <a:ext uri="{FF2B5EF4-FFF2-40B4-BE49-F238E27FC236}">
              <a16:creationId xmlns:a16="http://schemas.microsoft.com/office/drawing/2014/main" id="{E4E1DECD-A880-43DB-9FBB-9E8326F2B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9" name="Imagen 208" descr="http://www.icbf.gov.co/images/pobtrans.gif">
          <a:extLst>
            <a:ext uri="{FF2B5EF4-FFF2-40B4-BE49-F238E27FC236}">
              <a16:creationId xmlns:a16="http://schemas.microsoft.com/office/drawing/2014/main" id="{B0715580-60FE-45A7-AF92-9CC66D3629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0" name="Imagen 209" descr="http://www.icbf.gov.co/images/pobtrans.gif">
          <a:extLst>
            <a:ext uri="{FF2B5EF4-FFF2-40B4-BE49-F238E27FC236}">
              <a16:creationId xmlns:a16="http://schemas.microsoft.com/office/drawing/2014/main" id="{4E8889CF-7A58-48D7-9A81-4C9F79E0FA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1" name="Imagen 210" descr="http://www.icbf.gov.co/images/pobtrans.gif">
          <a:extLst>
            <a:ext uri="{FF2B5EF4-FFF2-40B4-BE49-F238E27FC236}">
              <a16:creationId xmlns:a16="http://schemas.microsoft.com/office/drawing/2014/main" id="{6544318E-D8F7-4659-B082-8F8BDD7364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2" name="Imagen 211" descr="http://www.icbf.gov.co/images/pobtrans.gif">
          <a:extLst>
            <a:ext uri="{FF2B5EF4-FFF2-40B4-BE49-F238E27FC236}">
              <a16:creationId xmlns:a16="http://schemas.microsoft.com/office/drawing/2014/main" id="{DBEE1C03-300C-404E-907E-DAD98DF39C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3" name="Imagen 212" descr="http://www.icbf.gov.co/images/pobtrans.gif">
          <a:extLst>
            <a:ext uri="{FF2B5EF4-FFF2-40B4-BE49-F238E27FC236}">
              <a16:creationId xmlns:a16="http://schemas.microsoft.com/office/drawing/2014/main" id="{428975F7-A1C7-4447-8E49-C9CB8DE70B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4" name="Imagen 213" descr="http://www.icbf.gov.co/images/pobtrans.gif">
          <a:extLst>
            <a:ext uri="{FF2B5EF4-FFF2-40B4-BE49-F238E27FC236}">
              <a16:creationId xmlns:a16="http://schemas.microsoft.com/office/drawing/2014/main" id="{196386E6-CC88-4C1B-A27A-758F00AD25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5" name="Imagen 214" descr="http://www.icbf.gov.co/images/pobtrans.gif">
          <a:extLst>
            <a:ext uri="{FF2B5EF4-FFF2-40B4-BE49-F238E27FC236}">
              <a16:creationId xmlns:a16="http://schemas.microsoft.com/office/drawing/2014/main" id="{C3724443-254D-4DF1-A14C-96DE4B4C5B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6" name="Imagen 215" descr="http://www.icbf.gov.co/images/pobtrans.gif">
          <a:extLst>
            <a:ext uri="{FF2B5EF4-FFF2-40B4-BE49-F238E27FC236}">
              <a16:creationId xmlns:a16="http://schemas.microsoft.com/office/drawing/2014/main" id="{873B51AB-202C-41F0-8E30-4332C801BB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7" name="Imagen 216" descr="http://www.icbf.gov.co/images/pobtrans.gif">
          <a:extLst>
            <a:ext uri="{FF2B5EF4-FFF2-40B4-BE49-F238E27FC236}">
              <a16:creationId xmlns:a16="http://schemas.microsoft.com/office/drawing/2014/main" id="{5CDFD55E-557E-41A1-9F01-7B69476117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8" name="Imagen 217" descr="http://www.icbf.gov.co/images/pobtrans.gif">
          <a:extLst>
            <a:ext uri="{FF2B5EF4-FFF2-40B4-BE49-F238E27FC236}">
              <a16:creationId xmlns:a16="http://schemas.microsoft.com/office/drawing/2014/main" id="{80A9E7CC-EAF9-48E4-B87A-FF04AB0BC7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9" name="Imagen 218" descr="http://www.icbf.gov.co/images/pobtrans.gif">
          <a:extLst>
            <a:ext uri="{FF2B5EF4-FFF2-40B4-BE49-F238E27FC236}">
              <a16:creationId xmlns:a16="http://schemas.microsoft.com/office/drawing/2014/main" id="{27D9729C-7133-4C66-93A5-33D55F550A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0" name="Imagen 219" descr="http://www.icbf.gov.co/images/pobtrans.gif">
          <a:extLst>
            <a:ext uri="{FF2B5EF4-FFF2-40B4-BE49-F238E27FC236}">
              <a16:creationId xmlns:a16="http://schemas.microsoft.com/office/drawing/2014/main" id="{02019190-F65D-45D0-8771-78969E98A5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1" name="Imagen 220" descr="http://www.icbf.gov.co/images/pobtrans.gif">
          <a:extLst>
            <a:ext uri="{FF2B5EF4-FFF2-40B4-BE49-F238E27FC236}">
              <a16:creationId xmlns:a16="http://schemas.microsoft.com/office/drawing/2014/main" id="{980E8F2E-F964-4167-8002-BD0E08A14A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2" name="Imagen 221" descr="http://www.icbf.gov.co/images/pobtrans.gif">
          <a:extLst>
            <a:ext uri="{FF2B5EF4-FFF2-40B4-BE49-F238E27FC236}">
              <a16:creationId xmlns:a16="http://schemas.microsoft.com/office/drawing/2014/main" id="{EA755AEC-C355-43A8-A2AB-5A4EBDA934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3" name="Imagen 222" descr="http://www.icbf.gov.co/images/pobtrans.gif">
          <a:extLst>
            <a:ext uri="{FF2B5EF4-FFF2-40B4-BE49-F238E27FC236}">
              <a16:creationId xmlns:a16="http://schemas.microsoft.com/office/drawing/2014/main" id="{E13CE73B-40F2-480C-879A-464A8998EE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4" name="Imagen 223" descr="http://www.icbf.gov.co/images/pobtrans.gif">
          <a:extLst>
            <a:ext uri="{FF2B5EF4-FFF2-40B4-BE49-F238E27FC236}">
              <a16:creationId xmlns:a16="http://schemas.microsoft.com/office/drawing/2014/main" id="{846B2E44-61C4-46A6-AEBD-D4AF606F06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5" name="Imagen 224" descr="http://www.icbf.gov.co/images/pobtrans.gif">
          <a:extLst>
            <a:ext uri="{FF2B5EF4-FFF2-40B4-BE49-F238E27FC236}">
              <a16:creationId xmlns:a16="http://schemas.microsoft.com/office/drawing/2014/main" id="{3B1833AC-1063-4A5F-8553-22A672DE28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6" name="Imagen 225" descr="http://www.icbf.gov.co/images/pobtrans.gif">
          <a:extLst>
            <a:ext uri="{FF2B5EF4-FFF2-40B4-BE49-F238E27FC236}">
              <a16:creationId xmlns:a16="http://schemas.microsoft.com/office/drawing/2014/main" id="{80DBB912-898B-47A5-9996-C963E24B83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7" name="Imagen 226" descr="http://www.icbf.gov.co/images/pobtrans.gif">
          <a:extLst>
            <a:ext uri="{FF2B5EF4-FFF2-40B4-BE49-F238E27FC236}">
              <a16:creationId xmlns:a16="http://schemas.microsoft.com/office/drawing/2014/main" id="{9907F039-1361-47FC-85BE-36AC17643E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8" name="Imagen 227" descr="http://www.icbf.gov.co/images/pobtrans.gif">
          <a:extLst>
            <a:ext uri="{FF2B5EF4-FFF2-40B4-BE49-F238E27FC236}">
              <a16:creationId xmlns:a16="http://schemas.microsoft.com/office/drawing/2014/main" id="{2588B8B7-1657-44E7-AA17-9C32A0E31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9" name="Imagen 228" descr="http://www.icbf.gov.co/images/pobtrans.gif">
          <a:extLst>
            <a:ext uri="{FF2B5EF4-FFF2-40B4-BE49-F238E27FC236}">
              <a16:creationId xmlns:a16="http://schemas.microsoft.com/office/drawing/2014/main" id="{AD492378-4FAC-4A12-9D04-1B17441C97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0" name="Imagen 229" descr="http://www.icbf.gov.co/images/pobtrans.gif">
          <a:extLst>
            <a:ext uri="{FF2B5EF4-FFF2-40B4-BE49-F238E27FC236}">
              <a16:creationId xmlns:a16="http://schemas.microsoft.com/office/drawing/2014/main" id="{515C1006-A8B7-457B-8486-3073E6B1A4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1" name="Imagen 230" descr="http://www.icbf.gov.co/images/pobtrans.gif">
          <a:extLst>
            <a:ext uri="{FF2B5EF4-FFF2-40B4-BE49-F238E27FC236}">
              <a16:creationId xmlns:a16="http://schemas.microsoft.com/office/drawing/2014/main" id="{11355013-FDDD-4BF0-A50D-CF20BE9DA4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2" name="Imagen 231" descr="http://www.icbf.gov.co/images/pobtrans.gif">
          <a:extLst>
            <a:ext uri="{FF2B5EF4-FFF2-40B4-BE49-F238E27FC236}">
              <a16:creationId xmlns:a16="http://schemas.microsoft.com/office/drawing/2014/main" id="{29B3298A-F579-468F-B12E-DE6A671214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3" name="Imagen 232" descr="http://www.icbf.gov.co/images/pobtrans.gif">
          <a:extLst>
            <a:ext uri="{FF2B5EF4-FFF2-40B4-BE49-F238E27FC236}">
              <a16:creationId xmlns:a16="http://schemas.microsoft.com/office/drawing/2014/main" id="{95017860-B4CD-4AFC-904D-051F3FD8C5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4" name="Imagen 233" descr="http://www.icbf.gov.co/images/pobtrans.gif">
          <a:extLst>
            <a:ext uri="{FF2B5EF4-FFF2-40B4-BE49-F238E27FC236}">
              <a16:creationId xmlns:a16="http://schemas.microsoft.com/office/drawing/2014/main" id="{0C8C0246-9256-4AA1-B27E-880EBA8200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5" name="Imagen 234" descr="http://www.icbf.gov.co/images/pobtrans.gif">
          <a:extLst>
            <a:ext uri="{FF2B5EF4-FFF2-40B4-BE49-F238E27FC236}">
              <a16:creationId xmlns:a16="http://schemas.microsoft.com/office/drawing/2014/main" id="{4FE551F6-DA46-41DA-9ABB-9358882934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6" name="Imagen 235" descr="http://www.icbf.gov.co/images/pobtrans.gif">
          <a:extLst>
            <a:ext uri="{FF2B5EF4-FFF2-40B4-BE49-F238E27FC236}">
              <a16:creationId xmlns:a16="http://schemas.microsoft.com/office/drawing/2014/main" id="{153BE369-A225-44DD-8B50-8CAA84061D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7" name="Imagen 236" descr="http://www.icbf.gov.co/images/pobtrans.gif">
          <a:extLst>
            <a:ext uri="{FF2B5EF4-FFF2-40B4-BE49-F238E27FC236}">
              <a16:creationId xmlns:a16="http://schemas.microsoft.com/office/drawing/2014/main" id="{EA480A3B-43D8-49B2-94D0-BF5D032147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8" name="Imagen 237" descr="http://www.icbf.gov.co/images/pobtrans.gif">
          <a:extLst>
            <a:ext uri="{FF2B5EF4-FFF2-40B4-BE49-F238E27FC236}">
              <a16:creationId xmlns:a16="http://schemas.microsoft.com/office/drawing/2014/main" id="{92D19B05-233F-40E1-B81E-5F512C9D07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9" name="Imagen 238" descr="http://www.icbf.gov.co/images/pobtrans.gif">
          <a:extLst>
            <a:ext uri="{FF2B5EF4-FFF2-40B4-BE49-F238E27FC236}">
              <a16:creationId xmlns:a16="http://schemas.microsoft.com/office/drawing/2014/main" id="{D2AD5099-217C-498C-AA66-09250C96C0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0" name="Imagen 239" descr="http://www.icbf.gov.co/images/pobtrans.gif">
          <a:extLst>
            <a:ext uri="{FF2B5EF4-FFF2-40B4-BE49-F238E27FC236}">
              <a16:creationId xmlns:a16="http://schemas.microsoft.com/office/drawing/2014/main" id="{89A8FAF2-6A1F-44A1-9C1A-809BAAA77B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1" name="Imagen 240" descr="http://www.icbf.gov.co/images/pobtrans.gif">
          <a:extLst>
            <a:ext uri="{FF2B5EF4-FFF2-40B4-BE49-F238E27FC236}">
              <a16:creationId xmlns:a16="http://schemas.microsoft.com/office/drawing/2014/main" id="{AF25B236-D411-4A02-BBAE-AC149AA2CD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2" name="Imagen 241" descr="http://www.icbf.gov.co/images/pobtrans.gif">
          <a:extLst>
            <a:ext uri="{FF2B5EF4-FFF2-40B4-BE49-F238E27FC236}">
              <a16:creationId xmlns:a16="http://schemas.microsoft.com/office/drawing/2014/main" id="{A9593D06-694C-46C6-AF9C-202DC826D9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3" name="Imagen 242" descr="http://www.icbf.gov.co/images/pobtrans.gif">
          <a:extLst>
            <a:ext uri="{FF2B5EF4-FFF2-40B4-BE49-F238E27FC236}">
              <a16:creationId xmlns:a16="http://schemas.microsoft.com/office/drawing/2014/main" id="{5D3E385A-73E0-4635-9EDC-65A3D8B1CF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4" name="Imagen 243" descr="http://www.icbf.gov.co/images/pobtrans.gif">
          <a:extLst>
            <a:ext uri="{FF2B5EF4-FFF2-40B4-BE49-F238E27FC236}">
              <a16:creationId xmlns:a16="http://schemas.microsoft.com/office/drawing/2014/main" id="{3A9AA9DD-8F5E-40BD-BB93-3D9464260F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5" name="Imagen 244" descr="http://www.icbf.gov.co/images/pobtrans.gif">
          <a:extLst>
            <a:ext uri="{FF2B5EF4-FFF2-40B4-BE49-F238E27FC236}">
              <a16:creationId xmlns:a16="http://schemas.microsoft.com/office/drawing/2014/main" id="{EDA6C50E-1E01-4EE2-98BB-487E9ADD08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6" name="Imagen 245" descr="http://www.icbf.gov.co/images/pobtrans.gif">
          <a:extLst>
            <a:ext uri="{FF2B5EF4-FFF2-40B4-BE49-F238E27FC236}">
              <a16:creationId xmlns:a16="http://schemas.microsoft.com/office/drawing/2014/main" id="{76202AD3-C40A-4389-B459-AFB2FDC26E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7" name="Imagen 246" descr="http://www.icbf.gov.co/images/pobtrans.gif">
          <a:extLst>
            <a:ext uri="{FF2B5EF4-FFF2-40B4-BE49-F238E27FC236}">
              <a16:creationId xmlns:a16="http://schemas.microsoft.com/office/drawing/2014/main" id="{D32329EE-0475-48E7-B893-C5AC76A41B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8" name="Imagen 247" descr="http://www.icbf.gov.co/images/pobtrans.gif">
          <a:extLst>
            <a:ext uri="{FF2B5EF4-FFF2-40B4-BE49-F238E27FC236}">
              <a16:creationId xmlns:a16="http://schemas.microsoft.com/office/drawing/2014/main" id="{10A23060-7808-4BBD-9F5A-362383E8DF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9" name="Imagen 248" descr="http://www.icbf.gov.co/images/pobtrans.gif">
          <a:extLst>
            <a:ext uri="{FF2B5EF4-FFF2-40B4-BE49-F238E27FC236}">
              <a16:creationId xmlns:a16="http://schemas.microsoft.com/office/drawing/2014/main" id="{4EFD0555-81A0-4D11-8151-A2423B7D1A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0" name="Imagen 249" descr="http://www.icbf.gov.co/images/pobtrans.gif">
          <a:extLst>
            <a:ext uri="{FF2B5EF4-FFF2-40B4-BE49-F238E27FC236}">
              <a16:creationId xmlns:a16="http://schemas.microsoft.com/office/drawing/2014/main" id="{D63E593D-93E0-4AE4-BEC9-F4FC68E19C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1" name="Imagen 250" descr="http://www.icbf.gov.co/images/pobtrans.gif">
          <a:extLst>
            <a:ext uri="{FF2B5EF4-FFF2-40B4-BE49-F238E27FC236}">
              <a16:creationId xmlns:a16="http://schemas.microsoft.com/office/drawing/2014/main" id="{64A09BB6-51F1-47FF-B003-D3DBCE07F5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2" name="Imagen 251" descr="http://www.icbf.gov.co/images/pobtrans.gif">
          <a:extLst>
            <a:ext uri="{FF2B5EF4-FFF2-40B4-BE49-F238E27FC236}">
              <a16:creationId xmlns:a16="http://schemas.microsoft.com/office/drawing/2014/main" id="{64D93A45-A317-4C32-A046-EE84F62C71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3" name="Imagen 252" descr="http://www.icbf.gov.co/images/pobtrans.gif">
          <a:extLst>
            <a:ext uri="{FF2B5EF4-FFF2-40B4-BE49-F238E27FC236}">
              <a16:creationId xmlns:a16="http://schemas.microsoft.com/office/drawing/2014/main" id="{33ADCC95-E02D-45BC-96B5-BCF6501F4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4" name="Imagen 253" descr="http://www.icbf.gov.co/images/pobtrans.gif">
          <a:extLst>
            <a:ext uri="{FF2B5EF4-FFF2-40B4-BE49-F238E27FC236}">
              <a16:creationId xmlns:a16="http://schemas.microsoft.com/office/drawing/2014/main" id="{37ABF62A-A4C2-49A6-B1B2-11917AC399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5" name="Imagen 254" descr="http://www.icbf.gov.co/images/pobtrans.gif">
          <a:extLst>
            <a:ext uri="{FF2B5EF4-FFF2-40B4-BE49-F238E27FC236}">
              <a16:creationId xmlns:a16="http://schemas.microsoft.com/office/drawing/2014/main" id="{23E1511D-51F5-4511-B67F-44EAEB6F2D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6" name="Imagen 255" descr="http://www.icbf.gov.co/images/pobtrans.gif">
          <a:extLst>
            <a:ext uri="{FF2B5EF4-FFF2-40B4-BE49-F238E27FC236}">
              <a16:creationId xmlns:a16="http://schemas.microsoft.com/office/drawing/2014/main" id="{E5240DD7-76E4-41C0-B164-AE6B6CD879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7" name="Imagen 256" descr="http://www.icbf.gov.co/images/pobtrans.gif">
          <a:extLst>
            <a:ext uri="{FF2B5EF4-FFF2-40B4-BE49-F238E27FC236}">
              <a16:creationId xmlns:a16="http://schemas.microsoft.com/office/drawing/2014/main" id="{C1FD6405-EA6E-4CEE-BE86-A21F84801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8" name="Imagen 257" descr="http://www.icbf.gov.co/images/pobtrans.gif">
          <a:extLst>
            <a:ext uri="{FF2B5EF4-FFF2-40B4-BE49-F238E27FC236}">
              <a16:creationId xmlns:a16="http://schemas.microsoft.com/office/drawing/2014/main" id="{26FCF4D9-BFC2-410B-909C-C281D2AC20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9" name="Imagen 258" descr="http://www.icbf.gov.co/images/pobtrans.gif">
          <a:extLst>
            <a:ext uri="{FF2B5EF4-FFF2-40B4-BE49-F238E27FC236}">
              <a16:creationId xmlns:a16="http://schemas.microsoft.com/office/drawing/2014/main" id="{B8A9DCD6-7139-4D2C-B5DA-1E93A498BB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0" name="Imagen 259" descr="http://www.icbf.gov.co/images/pobtrans.gif">
          <a:extLst>
            <a:ext uri="{FF2B5EF4-FFF2-40B4-BE49-F238E27FC236}">
              <a16:creationId xmlns:a16="http://schemas.microsoft.com/office/drawing/2014/main" id="{60BC69B5-37D7-401B-A075-DE68955129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1" name="Imagen 260" descr="http://www.icbf.gov.co/images/pobtrans.gif">
          <a:extLst>
            <a:ext uri="{FF2B5EF4-FFF2-40B4-BE49-F238E27FC236}">
              <a16:creationId xmlns:a16="http://schemas.microsoft.com/office/drawing/2014/main" id="{7CC8F7C8-D853-480E-AB80-F51AC8899A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2" name="Imagen 261" descr="http://www.icbf.gov.co/images/pobtrans.gif">
          <a:extLst>
            <a:ext uri="{FF2B5EF4-FFF2-40B4-BE49-F238E27FC236}">
              <a16:creationId xmlns:a16="http://schemas.microsoft.com/office/drawing/2014/main" id="{E403CD43-E6AA-42C5-BBD8-42ADD02289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3" name="Imagen 262" descr="http://www.icbf.gov.co/images/pobtrans.gif">
          <a:extLst>
            <a:ext uri="{FF2B5EF4-FFF2-40B4-BE49-F238E27FC236}">
              <a16:creationId xmlns:a16="http://schemas.microsoft.com/office/drawing/2014/main" id="{B8D8BDE7-11EC-4729-9B3D-F67AF9D0C5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4" name="Imagen 263" descr="http://www.icbf.gov.co/images/pobtrans.gif">
          <a:extLst>
            <a:ext uri="{FF2B5EF4-FFF2-40B4-BE49-F238E27FC236}">
              <a16:creationId xmlns:a16="http://schemas.microsoft.com/office/drawing/2014/main" id="{EDA467F3-6090-4AFA-A9F2-B8BC7D4871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5" name="Imagen 264" descr="http://www.icbf.gov.co/images/pobtrans.gif">
          <a:extLst>
            <a:ext uri="{FF2B5EF4-FFF2-40B4-BE49-F238E27FC236}">
              <a16:creationId xmlns:a16="http://schemas.microsoft.com/office/drawing/2014/main" id="{0494C8D2-F3C9-4D56-BE67-77612DC23B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6" name="Imagen 265" descr="http://www.icbf.gov.co/images/pobtrans.gif">
          <a:extLst>
            <a:ext uri="{FF2B5EF4-FFF2-40B4-BE49-F238E27FC236}">
              <a16:creationId xmlns:a16="http://schemas.microsoft.com/office/drawing/2014/main" id="{22CB7763-581E-41C4-957E-608DD55AA4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7" name="Imagen 266" descr="http://www.icbf.gov.co/images/pobtrans.gif">
          <a:extLst>
            <a:ext uri="{FF2B5EF4-FFF2-40B4-BE49-F238E27FC236}">
              <a16:creationId xmlns:a16="http://schemas.microsoft.com/office/drawing/2014/main" id="{1023068F-AFD3-4170-AA9A-A06ADD602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8" name="Imagen 267" descr="http://www.icbf.gov.co/images/pobtrans.gif">
          <a:extLst>
            <a:ext uri="{FF2B5EF4-FFF2-40B4-BE49-F238E27FC236}">
              <a16:creationId xmlns:a16="http://schemas.microsoft.com/office/drawing/2014/main" id="{168AB534-3930-490D-897D-FCECFB2061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9" name="Imagen 268" descr="http://www.icbf.gov.co/images/pobtrans.gif">
          <a:extLst>
            <a:ext uri="{FF2B5EF4-FFF2-40B4-BE49-F238E27FC236}">
              <a16:creationId xmlns:a16="http://schemas.microsoft.com/office/drawing/2014/main" id="{4B3EDD09-555B-4034-A55F-395DFCD286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0" name="Imagen 269" descr="http://www.icbf.gov.co/images/pobtrans.gif">
          <a:extLst>
            <a:ext uri="{FF2B5EF4-FFF2-40B4-BE49-F238E27FC236}">
              <a16:creationId xmlns:a16="http://schemas.microsoft.com/office/drawing/2014/main" id="{08F50C2F-4CDB-4D59-9FEB-DA676E36EA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1" name="Imagen 270" descr="http://www.icbf.gov.co/images/pobtrans.gif">
          <a:extLst>
            <a:ext uri="{FF2B5EF4-FFF2-40B4-BE49-F238E27FC236}">
              <a16:creationId xmlns:a16="http://schemas.microsoft.com/office/drawing/2014/main" id="{D59CCD61-B016-41D9-BC8E-CD4D438E78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2" name="Imagen 271" descr="http://www.icbf.gov.co/images/pobtrans.gif">
          <a:extLst>
            <a:ext uri="{FF2B5EF4-FFF2-40B4-BE49-F238E27FC236}">
              <a16:creationId xmlns:a16="http://schemas.microsoft.com/office/drawing/2014/main" id="{CDE427EF-2028-4E20-9123-C3C7816822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3" name="Imagen 272" descr="http://www.icbf.gov.co/images/pobtrans.gif">
          <a:extLst>
            <a:ext uri="{FF2B5EF4-FFF2-40B4-BE49-F238E27FC236}">
              <a16:creationId xmlns:a16="http://schemas.microsoft.com/office/drawing/2014/main" id="{FE0CF017-375C-4484-A33F-782628F5F8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4" name="Imagen 273" descr="http://www.icbf.gov.co/images/pobtrans.gif">
          <a:extLst>
            <a:ext uri="{FF2B5EF4-FFF2-40B4-BE49-F238E27FC236}">
              <a16:creationId xmlns:a16="http://schemas.microsoft.com/office/drawing/2014/main" id="{97C77969-ACD5-4757-809C-9D1B210E99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5" name="Imagen 274" descr="http://www.icbf.gov.co/images/pobtrans.gif">
          <a:extLst>
            <a:ext uri="{FF2B5EF4-FFF2-40B4-BE49-F238E27FC236}">
              <a16:creationId xmlns:a16="http://schemas.microsoft.com/office/drawing/2014/main" id="{DC350CA0-5A02-4C9A-900F-66CF8A15C6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6" name="Imagen 275" descr="http://www.icbf.gov.co/images/pobtrans.gif">
          <a:extLst>
            <a:ext uri="{FF2B5EF4-FFF2-40B4-BE49-F238E27FC236}">
              <a16:creationId xmlns:a16="http://schemas.microsoft.com/office/drawing/2014/main" id="{FD4AD6E0-E37A-47FD-9376-F10436D93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7" name="Imagen 276" descr="http://www.icbf.gov.co/images/pobtrans.gif">
          <a:extLst>
            <a:ext uri="{FF2B5EF4-FFF2-40B4-BE49-F238E27FC236}">
              <a16:creationId xmlns:a16="http://schemas.microsoft.com/office/drawing/2014/main" id="{5ED7CD0A-C341-4A5D-BBE7-65DB4F9166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8" name="Imagen 277" descr="http://www.icbf.gov.co/images/pobtrans.gif">
          <a:extLst>
            <a:ext uri="{FF2B5EF4-FFF2-40B4-BE49-F238E27FC236}">
              <a16:creationId xmlns:a16="http://schemas.microsoft.com/office/drawing/2014/main" id="{719E0DC2-F37D-4617-BE35-439BDACC9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9" name="Imagen 278" descr="http://www.icbf.gov.co/images/pobtrans.gif">
          <a:extLst>
            <a:ext uri="{FF2B5EF4-FFF2-40B4-BE49-F238E27FC236}">
              <a16:creationId xmlns:a16="http://schemas.microsoft.com/office/drawing/2014/main" id="{D8D21486-E74C-473D-905F-0B1C26D83D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0" name="Imagen 279" descr="http://www.icbf.gov.co/images/pobtrans.gif">
          <a:extLst>
            <a:ext uri="{FF2B5EF4-FFF2-40B4-BE49-F238E27FC236}">
              <a16:creationId xmlns:a16="http://schemas.microsoft.com/office/drawing/2014/main" id="{F709CD94-B71C-47EE-AAE8-533933C1FB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1" name="Imagen 280" descr="http://www.icbf.gov.co/images/pobtrans.gif">
          <a:extLst>
            <a:ext uri="{FF2B5EF4-FFF2-40B4-BE49-F238E27FC236}">
              <a16:creationId xmlns:a16="http://schemas.microsoft.com/office/drawing/2014/main" id="{805134F2-C9B8-4904-B201-BAD82C3153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2" name="Imagen 281" descr="http://www.icbf.gov.co/images/pobtrans.gif">
          <a:extLst>
            <a:ext uri="{FF2B5EF4-FFF2-40B4-BE49-F238E27FC236}">
              <a16:creationId xmlns:a16="http://schemas.microsoft.com/office/drawing/2014/main" id="{1674388F-1384-4DA0-8A36-E41AF8787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3" name="Imagen 282" descr="http://www.icbf.gov.co/images/pobtrans.gif">
          <a:extLst>
            <a:ext uri="{FF2B5EF4-FFF2-40B4-BE49-F238E27FC236}">
              <a16:creationId xmlns:a16="http://schemas.microsoft.com/office/drawing/2014/main" id="{CF51B408-0C11-417D-BDD4-FDABBA6B17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4" name="Imagen 283" descr="http://www.icbf.gov.co/images/pobtrans.gif">
          <a:extLst>
            <a:ext uri="{FF2B5EF4-FFF2-40B4-BE49-F238E27FC236}">
              <a16:creationId xmlns:a16="http://schemas.microsoft.com/office/drawing/2014/main" id="{7FD3715C-3680-4A1D-B1DF-BFF3BA8C53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5" name="Imagen 284" descr="http://www.icbf.gov.co/images/pobtrans.gif">
          <a:extLst>
            <a:ext uri="{FF2B5EF4-FFF2-40B4-BE49-F238E27FC236}">
              <a16:creationId xmlns:a16="http://schemas.microsoft.com/office/drawing/2014/main" id="{F1A88C6A-23F6-4CFF-BE55-419024251A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6" name="Imagen 285" descr="http://www.icbf.gov.co/images/pobtrans.gif">
          <a:extLst>
            <a:ext uri="{FF2B5EF4-FFF2-40B4-BE49-F238E27FC236}">
              <a16:creationId xmlns:a16="http://schemas.microsoft.com/office/drawing/2014/main" id="{9FC6E13D-6ABA-4F4B-AA9A-6E40EACF48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7" name="Imagen 286" descr="http://www.icbf.gov.co/images/pobtrans.gif">
          <a:extLst>
            <a:ext uri="{FF2B5EF4-FFF2-40B4-BE49-F238E27FC236}">
              <a16:creationId xmlns:a16="http://schemas.microsoft.com/office/drawing/2014/main" id="{3A10D2B8-6CF4-4E44-A255-0367A9564B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8" name="Imagen 287" descr="http://www.icbf.gov.co/images/pobtrans.gif">
          <a:extLst>
            <a:ext uri="{FF2B5EF4-FFF2-40B4-BE49-F238E27FC236}">
              <a16:creationId xmlns:a16="http://schemas.microsoft.com/office/drawing/2014/main" id="{2A28A579-1E5C-4CCD-BAA0-C4A86AC96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9" name="Imagen 288" descr="http://www.icbf.gov.co/images/pobtrans.gif">
          <a:extLst>
            <a:ext uri="{FF2B5EF4-FFF2-40B4-BE49-F238E27FC236}">
              <a16:creationId xmlns:a16="http://schemas.microsoft.com/office/drawing/2014/main" id="{677F893B-B024-4E0B-A3E6-316D6DE984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0" name="Imagen 289" descr="http://www.icbf.gov.co/images/pobtrans.gif">
          <a:extLst>
            <a:ext uri="{FF2B5EF4-FFF2-40B4-BE49-F238E27FC236}">
              <a16:creationId xmlns:a16="http://schemas.microsoft.com/office/drawing/2014/main" id="{66F88DAA-E1EF-43F3-ABB0-AF839675E0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1" name="Imagen 290" descr="http://www.icbf.gov.co/images/pobtrans.gif">
          <a:extLst>
            <a:ext uri="{FF2B5EF4-FFF2-40B4-BE49-F238E27FC236}">
              <a16:creationId xmlns:a16="http://schemas.microsoft.com/office/drawing/2014/main" id="{B5C3767F-D3D0-43D6-BBAF-212A87C2F3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2" name="Imagen 291" descr="http://www.icbf.gov.co/images/pobtrans.gif">
          <a:extLst>
            <a:ext uri="{FF2B5EF4-FFF2-40B4-BE49-F238E27FC236}">
              <a16:creationId xmlns:a16="http://schemas.microsoft.com/office/drawing/2014/main" id="{66E1BD52-5DF6-4771-B30D-6E5D1AFA45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3" name="Imagen 292" descr="http://www.icbf.gov.co/images/pobtrans.gif">
          <a:extLst>
            <a:ext uri="{FF2B5EF4-FFF2-40B4-BE49-F238E27FC236}">
              <a16:creationId xmlns:a16="http://schemas.microsoft.com/office/drawing/2014/main" id="{405189D0-803E-4077-A1B4-56866FD2E4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4" name="Imagen 293" descr="http://www.icbf.gov.co/images/pobtrans.gif">
          <a:extLst>
            <a:ext uri="{FF2B5EF4-FFF2-40B4-BE49-F238E27FC236}">
              <a16:creationId xmlns:a16="http://schemas.microsoft.com/office/drawing/2014/main" id="{5C19BDE2-70C0-4658-B587-91B2C3A899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5" name="Imagen 294" descr="http://www.icbf.gov.co/images/pobtrans.gif">
          <a:extLst>
            <a:ext uri="{FF2B5EF4-FFF2-40B4-BE49-F238E27FC236}">
              <a16:creationId xmlns:a16="http://schemas.microsoft.com/office/drawing/2014/main" id="{6DD07422-9C9B-4980-BE93-E3B78CC157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6" name="Imagen 295" descr="http://www.icbf.gov.co/images/pobtrans.gif">
          <a:extLst>
            <a:ext uri="{FF2B5EF4-FFF2-40B4-BE49-F238E27FC236}">
              <a16:creationId xmlns:a16="http://schemas.microsoft.com/office/drawing/2014/main" id="{7DA8160A-EAF5-4A1E-AFC9-8934775679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7" name="Imagen 296" descr="http://www.icbf.gov.co/images/pobtrans.gif">
          <a:extLst>
            <a:ext uri="{FF2B5EF4-FFF2-40B4-BE49-F238E27FC236}">
              <a16:creationId xmlns:a16="http://schemas.microsoft.com/office/drawing/2014/main" id="{B60F3183-6341-4062-A5A4-3F2A839646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8" name="Imagen 297" descr="http://www.icbf.gov.co/images/pobtrans.gif">
          <a:extLst>
            <a:ext uri="{FF2B5EF4-FFF2-40B4-BE49-F238E27FC236}">
              <a16:creationId xmlns:a16="http://schemas.microsoft.com/office/drawing/2014/main" id="{6F90EE49-FF62-4F0C-B13F-29CB0B753C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9" name="Imagen 298" descr="http://www.icbf.gov.co/images/pobtrans.gif">
          <a:extLst>
            <a:ext uri="{FF2B5EF4-FFF2-40B4-BE49-F238E27FC236}">
              <a16:creationId xmlns:a16="http://schemas.microsoft.com/office/drawing/2014/main" id="{E822D259-A2D4-4D99-8A82-72962518BC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0" name="Imagen 299" descr="http://www.icbf.gov.co/images/pobtrans.gif">
          <a:extLst>
            <a:ext uri="{FF2B5EF4-FFF2-40B4-BE49-F238E27FC236}">
              <a16:creationId xmlns:a16="http://schemas.microsoft.com/office/drawing/2014/main" id="{2F23CD48-950E-4E17-B6AF-59DD8F81F1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1" name="Imagen 300" descr="http://www.icbf.gov.co/images/pobtrans.gif">
          <a:extLst>
            <a:ext uri="{FF2B5EF4-FFF2-40B4-BE49-F238E27FC236}">
              <a16:creationId xmlns:a16="http://schemas.microsoft.com/office/drawing/2014/main" id="{F5CF6E3E-3393-402B-99D2-532BE35BEA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2" name="Imagen 301" descr="http://www.icbf.gov.co/images/pobtrans.gif">
          <a:extLst>
            <a:ext uri="{FF2B5EF4-FFF2-40B4-BE49-F238E27FC236}">
              <a16:creationId xmlns:a16="http://schemas.microsoft.com/office/drawing/2014/main" id="{FA886DC8-5F7C-4DA0-85E8-E7535884B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3" name="Imagen 302" descr="http://www.icbf.gov.co/images/pobtrans.gif">
          <a:extLst>
            <a:ext uri="{FF2B5EF4-FFF2-40B4-BE49-F238E27FC236}">
              <a16:creationId xmlns:a16="http://schemas.microsoft.com/office/drawing/2014/main" id="{17E4B3CD-23FB-49B9-9E77-628F290DCC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4" name="Imagen 303" descr="http://www.icbf.gov.co/images/pobtrans.gif">
          <a:extLst>
            <a:ext uri="{FF2B5EF4-FFF2-40B4-BE49-F238E27FC236}">
              <a16:creationId xmlns:a16="http://schemas.microsoft.com/office/drawing/2014/main" id="{6F4491BE-3607-4D68-BB76-93E8170EF6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5" name="Imagen 304" descr="http://www.icbf.gov.co/images/pobtrans.gif">
          <a:extLst>
            <a:ext uri="{FF2B5EF4-FFF2-40B4-BE49-F238E27FC236}">
              <a16:creationId xmlns:a16="http://schemas.microsoft.com/office/drawing/2014/main" id="{87200CE5-8E4E-40C8-BE8C-BFCBAD9845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6" name="Imagen 305" descr="http://www.icbf.gov.co/images/pobtrans.gif">
          <a:extLst>
            <a:ext uri="{FF2B5EF4-FFF2-40B4-BE49-F238E27FC236}">
              <a16:creationId xmlns:a16="http://schemas.microsoft.com/office/drawing/2014/main" id="{462A500D-F6C7-4B3D-B20D-82E0FF6257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7" name="Imagen 306" descr="http://www.icbf.gov.co/images/pobtrans.gif">
          <a:extLst>
            <a:ext uri="{FF2B5EF4-FFF2-40B4-BE49-F238E27FC236}">
              <a16:creationId xmlns:a16="http://schemas.microsoft.com/office/drawing/2014/main" id="{06645EFF-2CC7-4F71-84E1-8E70D3B3A3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8" name="Imagen 307" descr="http://www.icbf.gov.co/images/pobtrans.gif">
          <a:extLst>
            <a:ext uri="{FF2B5EF4-FFF2-40B4-BE49-F238E27FC236}">
              <a16:creationId xmlns:a16="http://schemas.microsoft.com/office/drawing/2014/main" id="{3D2047AB-6C60-408E-8124-FB260EC63C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9" name="Imagen 308" descr="http://www.icbf.gov.co/images/pobtrans.gif">
          <a:extLst>
            <a:ext uri="{FF2B5EF4-FFF2-40B4-BE49-F238E27FC236}">
              <a16:creationId xmlns:a16="http://schemas.microsoft.com/office/drawing/2014/main" id="{714B612B-C4D7-4E58-8EB4-BFC72A6C59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0" name="Imagen 309" descr="http://www.icbf.gov.co/images/pobtrans.gif">
          <a:extLst>
            <a:ext uri="{FF2B5EF4-FFF2-40B4-BE49-F238E27FC236}">
              <a16:creationId xmlns:a16="http://schemas.microsoft.com/office/drawing/2014/main" id="{8A7BA3FA-A768-4419-A3A0-BD17249C8A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1" name="Imagen 310" descr="http://www.icbf.gov.co/images/pobtrans.gif">
          <a:extLst>
            <a:ext uri="{FF2B5EF4-FFF2-40B4-BE49-F238E27FC236}">
              <a16:creationId xmlns:a16="http://schemas.microsoft.com/office/drawing/2014/main" id="{608E6499-38A5-4441-815D-C155083323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2" name="Imagen 311" descr="http://www.icbf.gov.co/images/pobtrans.gif">
          <a:extLst>
            <a:ext uri="{FF2B5EF4-FFF2-40B4-BE49-F238E27FC236}">
              <a16:creationId xmlns:a16="http://schemas.microsoft.com/office/drawing/2014/main" id="{25A0B079-A8E7-4847-9AC6-76E4BCE637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3" name="Imagen 312" descr="http://www.icbf.gov.co/images/pobtrans.gif">
          <a:extLst>
            <a:ext uri="{FF2B5EF4-FFF2-40B4-BE49-F238E27FC236}">
              <a16:creationId xmlns:a16="http://schemas.microsoft.com/office/drawing/2014/main" id="{6967CCCF-B655-470D-9A1E-ED77B272C7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4" name="Imagen 313" descr="http://www.icbf.gov.co/images/pobtrans.gif">
          <a:extLst>
            <a:ext uri="{FF2B5EF4-FFF2-40B4-BE49-F238E27FC236}">
              <a16:creationId xmlns:a16="http://schemas.microsoft.com/office/drawing/2014/main" id="{5DE7B619-9307-4F49-B926-BB9AF47725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5" name="Imagen 314" descr="http://www.icbf.gov.co/images/pobtrans.gif">
          <a:extLst>
            <a:ext uri="{FF2B5EF4-FFF2-40B4-BE49-F238E27FC236}">
              <a16:creationId xmlns:a16="http://schemas.microsoft.com/office/drawing/2014/main" id="{F2911070-B71B-4E97-8539-8359CC8E8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6" name="Imagen 315" descr="http://www.icbf.gov.co/images/pobtrans.gif">
          <a:extLst>
            <a:ext uri="{FF2B5EF4-FFF2-40B4-BE49-F238E27FC236}">
              <a16:creationId xmlns:a16="http://schemas.microsoft.com/office/drawing/2014/main" id="{26EB1203-61FD-4B00-8C50-5A9A5F6AA3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7" name="Imagen 316" descr="http://www.icbf.gov.co/images/pobtrans.gif">
          <a:extLst>
            <a:ext uri="{FF2B5EF4-FFF2-40B4-BE49-F238E27FC236}">
              <a16:creationId xmlns:a16="http://schemas.microsoft.com/office/drawing/2014/main" id="{3C5EB1C1-5DC0-4B93-94DD-B3CDE2341A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8" name="Imagen 317" descr="http://www.icbf.gov.co/images/pobtrans.gif">
          <a:extLst>
            <a:ext uri="{FF2B5EF4-FFF2-40B4-BE49-F238E27FC236}">
              <a16:creationId xmlns:a16="http://schemas.microsoft.com/office/drawing/2014/main" id="{056F73DF-6505-49E7-B660-5DFC955950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9" name="Imagen 318" descr="http://www.icbf.gov.co/images/pobtrans.gif">
          <a:extLst>
            <a:ext uri="{FF2B5EF4-FFF2-40B4-BE49-F238E27FC236}">
              <a16:creationId xmlns:a16="http://schemas.microsoft.com/office/drawing/2014/main" id="{5DA4D87C-C264-4240-8F2E-D328F3BF90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210978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4</xdr:col>
      <xdr:colOff>0</xdr:colOff>
      <xdr:row>67</xdr:row>
      <xdr:rowOff>0</xdr:rowOff>
    </xdr:from>
    <xdr:to>
      <xdr:col>4</xdr:col>
      <xdr:colOff>9525</xdr:colOff>
      <xdr:row>67</xdr:row>
      <xdr:rowOff>114300</xdr:rowOff>
    </xdr:to>
    <xdr:pic>
      <xdr:nvPicPr>
        <xdr:cNvPr id="2" name="Imagen 305" descr="http://www.icbf.gov.co/images/pobtrans.gif">
          <a:extLst>
            <a:ext uri="{FF2B5EF4-FFF2-40B4-BE49-F238E27FC236}">
              <a16:creationId xmlns:a16="http://schemas.microsoft.com/office/drawing/2014/main" id="{E7811CDC-22BD-4ABB-A102-91A6F1FDE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 name="Imagen 306" descr="http://www.icbf.gov.co/images/pobtrans.gif">
          <a:extLst>
            <a:ext uri="{FF2B5EF4-FFF2-40B4-BE49-F238E27FC236}">
              <a16:creationId xmlns:a16="http://schemas.microsoft.com/office/drawing/2014/main" id="{574F66DF-BFB9-45DC-99DE-CC937A114A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 name="Imagen 307" descr="http://www.icbf.gov.co/images/pobtrans.gif">
          <a:extLst>
            <a:ext uri="{FF2B5EF4-FFF2-40B4-BE49-F238E27FC236}">
              <a16:creationId xmlns:a16="http://schemas.microsoft.com/office/drawing/2014/main" id="{26A07897-FD5C-4BAE-9224-1901985B9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 name="Imagen 697" descr="http://www.icbf.gov.co/images/pobtrans.gif">
          <a:extLst>
            <a:ext uri="{FF2B5EF4-FFF2-40B4-BE49-F238E27FC236}">
              <a16:creationId xmlns:a16="http://schemas.microsoft.com/office/drawing/2014/main" id="{368930C9-259B-43F7-B3E0-A71992748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 name="Imagen 785" descr="http://www.icbf.gov.co/images/pobtrans.gif">
          <a:extLst>
            <a:ext uri="{FF2B5EF4-FFF2-40B4-BE49-F238E27FC236}">
              <a16:creationId xmlns:a16="http://schemas.microsoft.com/office/drawing/2014/main" id="{3C3D5B19-8182-46FD-B955-651102214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 name="Imagen 790" descr="http://www.icbf.gov.co/images/pobtrans.gif">
          <a:extLst>
            <a:ext uri="{FF2B5EF4-FFF2-40B4-BE49-F238E27FC236}">
              <a16:creationId xmlns:a16="http://schemas.microsoft.com/office/drawing/2014/main" id="{778220AF-CA49-4074-99C9-DF6743195A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 name="Imagen 1079" descr="http://www.icbf.gov.co/images/pobtrans.gif">
          <a:extLst>
            <a:ext uri="{FF2B5EF4-FFF2-40B4-BE49-F238E27FC236}">
              <a16:creationId xmlns:a16="http://schemas.microsoft.com/office/drawing/2014/main" id="{FCE49806-72DD-449E-90C5-BE80A4020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 name="Imagen 1566" descr="http://www.icbf.gov.co/images/pobtrans.gif">
          <a:extLst>
            <a:ext uri="{FF2B5EF4-FFF2-40B4-BE49-F238E27FC236}">
              <a16:creationId xmlns:a16="http://schemas.microsoft.com/office/drawing/2014/main" id="{E4FEB257-46C8-4F6D-B06F-39239FFBA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 name="Imagen 1570" descr="http://www.icbf.gov.co/images/pobtrans.gif">
          <a:extLst>
            <a:ext uri="{FF2B5EF4-FFF2-40B4-BE49-F238E27FC236}">
              <a16:creationId xmlns:a16="http://schemas.microsoft.com/office/drawing/2014/main" id="{5162174C-ED4F-417D-967D-0B2F4F0F6D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 name="Imagen 1687" descr="http://www.icbf.gov.co/images/pobtrans.gif">
          <a:extLst>
            <a:ext uri="{FF2B5EF4-FFF2-40B4-BE49-F238E27FC236}">
              <a16:creationId xmlns:a16="http://schemas.microsoft.com/office/drawing/2014/main" id="{CA2AC801-F1B7-4202-8625-EA692BC7F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 name="Imagen 1914" descr="http://www.icbf.gov.co/images/pobtrans.gif">
          <a:extLst>
            <a:ext uri="{FF2B5EF4-FFF2-40B4-BE49-F238E27FC236}">
              <a16:creationId xmlns:a16="http://schemas.microsoft.com/office/drawing/2014/main" id="{5C8B956A-4461-4817-9E81-60C1BE217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 name="Imagen 2186" descr="http://www.icbf.gov.co/images/pobtrans.gif">
          <a:extLst>
            <a:ext uri="{FF2B5EF4-FFF2-40B4-BE49-F238E27FC236}">
              <a16:creationId xmlns:a16="http://schemas.microsoft.com/office/drawing/2014/main" id="{FAFAEDA2-79D9-410E-BB81-81684F86CD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 name="Imagen 2221" descr="http://www.icbf.gov.co/images/pobtrans.gif">
          <a:extLst>
            <a:ext uri="{FF2B5EF4-FFF2-40B4-BE49-F238E27FC236}">
              <a16:creationId xmlns:a16="http://schemas.microsoft.com/office/drawing/2014/main" id="{E9DF2759-38D2-4E9B-9211-BF77C6D65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5" name="Imagen 2859" descr="http://www.icbf.gov.co/images/pobtrans.gif">
          <a:extLst>
            <a:ext uri="{FF2B5EF4-FFF2-40B4-BE49-F238E27FC236}">
              <a16:creationId xmlns:a16="http://schemas.microsoft.com/office/drawing/2014/main" id="{9CE6ED4E-BFF7-4D95-9054-1DA54008E7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6" name="Imagen 2870" descr="http://www.icbf.gov.co/images/pobtrans.gif">
          <a:extLst>
            <a:ext uri="{FF2B5EF4-FFF2-40B4-BE49-F238E27FC236}">
              <a16:creationId xmlns:a16="http://schemas.microsoft.com/office/drawing/2014/main" id="{6F705E75-AE92-4F79-94F1-5A325C991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7" name="Imagen 2951" descr="http://www.icbf.gov.co/images/pobtrans.gif">
          <a:extLst>
            <a:ext uri="{FF2B5EF4-FFF2-40B4-BE49-F238E27FC236}">
              <a16:creationId xmlns:a16="http://schemas.microsoft.com/office/drawing/2014/main" id="{5446B435-62F7-4244-8358-82E71D101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8" name="Imagen 2954" descr="http://www.icbf.gov.co/images/pobtrans.gif">
          <a:extLst>
            <a:ext uri="{FF2B5EF4-FFF2-40B4-BE49-F238E27FC236}">
              <a16:creationId xmlns:a16="http://schemas.microsoft.com/office/drawing/2014/main" id="{825FA4F4-61E8-4C1F-9DF4-505909834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9" name="Imagen 3123" descr="http://www.icbf.gov.co/images/pobtrans.gif">
          <a:extLst>
            <a:ext uri="{FF2B5EF4-FFF2-40B4-BE49-F238E27FC236}">
              <a16:creationId xmlns:a16="http://schemas.microsoft.com/office/drawing/2014/main" id="{94D38CB1-6EFD-4E34-B05D-662DAEC905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0" name="Imagen 3206" descr="http://www.icbf.gov.co/images/pobtrans.gif">
          <a:extLst>
            <a:ext uri="{FF2B5EF4-FFF2-40B4-BE49-F238E27FC236}">
              <a16:creationId xmlns:a16="http://schemas.microsoft.com/office/drawing/2014/main" id="{9456545E-9B68-43EC-B93B-CC50E92B83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1" name="Imagen 3810" descr="http://www.icbf.gov.co/images/pobtrans.gif">
          <a:extLst>
            <a:ext uri="{FF2B5EF4-FFF2-40B4-BE49-F238E27FC236}">
              <a16:creationId xmlns:a16="http://schemas.microsoft.com/office/drawing/2014/main" id="{7802A9EE-AB3B-4186-B711-41508B684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2" name="Imagen 3821" descr="http://www.icbf.gov.co/images/pobtrans.gif">
          <a:extLst>
            <a:ext uri="{FF2B5EF4-FFF2-40B4-BE49-F238E27FC236}">
              <a16:creationId xmlns:a16="http://schemas.microsoft.com/office/drawing/2014/main" id="{20AFF07C-E442-4A83-83DB-47AC1FE17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3" name="Imagen 3899" descr="http://www.icbf.gov.co/images/pobtrans.gif">
          <a:extLst>
            <a:ext uri="{FF2B5EF4-FFF2-40B4-BE49-F238E27FC236}">
              <a16:creationId xmlns:a16="http://schemas.microsoft.com/office/drawing/2014/main" id="{1C7A3C2C-7929-4C6C-BD92-F465C5274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4" name="Imagen 3909" descr="http://www.icbf.gov.co/images/pobtrans.gif">
          <a:extLst>
            <a:ext uri="{FF2B5EF4-FFF2-40B4-BE49-F238E27FC236}">
              <a16:creationId xmlns:a16="http://schemas.microsoft.com/office/drawing/2014/main" id="{18299793-EE12-4FB0-902A-047E172C7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5" name="Imagen 4244" descr="http://www.icbf.gov.co/images/pobtrans.gif">
          <a:extLst>
            <a:ext uri="{FF2B5EF4-FFF2-40B4-BE49-F238E27FC236}">
              <a16:creationId xmlns:a16="http://schemas.microsoft.com/office/drawing/2014/main" id="{F1DFA71F-CCFF-45A1-8176-04FA501AE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6" name="Imagen 4461" descr="http://www.icbf.gov.co/images/pobtrans.gif">
          <a:extLst>
            <a:ext uri="{FF2B5EF4-FFF2-40B4-BE49-F238E27FC236}">
              <a16:creationId xmlns:a16="http://schemas.microsoft.com/office/drawing/2014/main" id="{EC5B03FA-3391-4126-B90C-3FB5F6FCBD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7" name="Imagen 4811" descr="http://www.icbf.gov.co/images/pobtrans.gif">
          <a:extLst>
            <a:ext uri="{FF2B5EF4-FFF2-40B4-BE49-F238E27FC236}">
              <a16:creationId xmlns:a16="http://schemas.microsoft.com/office/drawing/2014/main" id="{E82146FC-1F7A-497F-8637-15820B62C0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8" name="Imagen 4820" descr="http://www.icbf.gov.co/images/pobtrans.gif">
          <a:extLst>
            <a:ext uri="{FF2B5EF4-FFF2-40B4-BE49-F238E27FC236}">
              <a16:creationId xmlns:a16="http://schemas.microsoft.com/office/drawing/2014/main" id="{9A889CFC-F3D2-4FF6-863F-2286C573A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9" name="Imagen 5584" descr="http://www.icbf.gov.co/images/pobtrans.gif">
          <a:extLst>
            <a:ext uri="{FF2B5EF4-FFF2-40B4-BE49-F238E27FC236}">
              <a16:creationId xmlns:a16="http://schemas.microsoft.com/office/drawing/2014/main" id="{C3A9AF43-1EDD-4E0C-BF2B-0763FC2D29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0" name="Imagen 5931" descr="http://www.icbf.gov.co/images/pobtrans.gif">
          <a:extLst>
            <a:ext uri="{FF2B5EF4-FFF2-40B4-BE49-F238E27FC236}">
              <a16:creationId xmlns:a16="http://schemas.microsoft.com/office/drawing/2014/main" id="{4754C07A-617E-42ED-A947-90F242B0FA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1" name="Imagen 6103" descr="http://www.icbf.gov.co/images/pobtrans.gif">
          <a:extLst>
            <a:ext uri="{FF2B5EF4-FFF2-40B4-BE49-F238E27FC236}">
              <a16:creationId xmlns:a16="http://schemas.microsoft.com/office/drawing/2014/main" id="{854CF146-39F5-4E15-87A0-502594B2D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2" name="Imagen 6107" descr="http://www.icbf.gov.co/images/pobtrans.gif">
          <a:extLst>
            <a:ext uri="{FF2B5EF4-FFF2-40B4-BE49-F238E27FC236}">
              <a16:creationId xmlns:a16="http://schemas.microsoft.com/office/drawing/2014/main" id="{00D3AE1E-E14C-4A1B-A055-C43FD2CCD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3" name="Imagen 6731" descr="http://www.icbf.gov.co/images/pobtrans.gif">
          <a:extLst>
            <a:ext uri="{FF2B5EF4-FFF2-40B4-BE49-F238E27FC236}">
              <a16:creationId xmlns:a16="http://schemas.microsoft.com/office/drawing/2014/main" id="{B3AC7674-DDC7-48F6-9ABE-90912BBB31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4" name="Imagen 6951" descr="http://www.icbf.gov.co/images/pobtrans.gif">
          <a:extLst>
            <a:ext uri="{FF2B5EF4-FFF2-40B4-BE49-F238E27FC236}">
              <a16:creationId xmlns:a16="http://schemas.microsoft.com/office/drawing/2014/main" id="{A2A8F0A2-1C4E-44EB-994A-C1C11A9B0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5" name="Imagen 7032" descr="http://www.icbf.gov.co/images/pobtrans.gif">
          <a:extLst>
            <a:ext uri="{FF2B5EF4-FFF2-40B4-BE49-F238E27FC236}">
              <a16:creationId xmlns:a16="http://schemas.microsoft.com/office/drawing/2014/main" id="{79AAF840-875A-41BF-AA8C-70E40449E1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6" name="Imagen 7042" descr="http://www.icbf.gov.co/images/pobtrans.gif">
          <a:extLst>
            <a:ext uri="{FF2B5EF4-FFF2-40B4-BE49-F238E27FC236}">
              <a16:creationId xmlns:a16="http://schemas.microsoft.com/office/drawing/2014/main" id="{40DFF768-1309-45A8-BB1E-66B180857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7" name="Imagen 7053" descr="http://www.icbf.gov.co/images/pobtrans.gif">
          <a:extLst>
            <a:ext uri="{FF2B5EF4-FFF2-40B4-BE49-F238E27FC236}">
              <a16:creationId xmlns:a16="http://schemas.microsoft.com/office/drawing/2014/main" id="{8732687F-7A91-4DC1-9828-47EDBFD0BB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8" name="Imagen 7120" descr="http://www.icbf.gov.co/images/pobtrans.gif">
          <a:extLst>
            <a:ext uri="{FF2B5EF4-FFF2-40B4-BE49-F238E27FC236}">
              <a16:creationId xmlns:a16="http://schemas.microsoft.com/office/drawing/2014/main" id="{677FEAC1-EADB-4658-99F7-9B435780D4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9" name="Imagen 7187" descr="http://www.icbf.gov.co/images/pobtrans.gif">
          <a:extLst>
            <a:ext uri="{FF2B5EF4-FFF2-40B4-BE49-F238E27FC236}">
              <a16:creationId xmlns:a16="http://schemas.microsoft.com/office/drawing/2014/main" id="{7F2B05B6-49CB-4951-B896-03C10A6D89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0" name="Imagen 7417" descr="http://www.icbf.gov.co/images/pobtrans.gif">
          <a:extLst>
            <a:ext uri="{FF2B5EF4-FFF2-40B4-BE49-F238E27FC236}">
              <a16:creationId xmlns:a16="http://schemas.microsoft.com/office/drawing/2014/main" id="{05A914C8-E410-4F93-B290-474B6777F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1" name="Imagen 7504" descr="http://www.icbf.gov.co/images/pobtrans.gif">
          <a:extLst>
            <a:ext uri="{FF2B5EF4-FFF2-40B4-BE49-F238E27FC236}">
              <a16:creationId xmlns:a16="http://schemas.microsoft.com/office/drawing/2014/main" id="{F73621D0-C483-45B1-9829-0C005379BF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2" name="Imagen 7597" descr="http://www.icbf.gov.co/images/pobtrans.gif">
          <a:extLst>
            <a:ext uri="{FF2B5EF4-FFF2-40B4-BE49-F238E27FC236}">
              <a16:creationId xmlns:a16="http://schemas.microsoft.com/office/drawing/2014/main" id="{265E6DF3-1CDE-491C-AD32-BE5AF6F71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3" name="Imagen 7659" descr="http://www.icbf.gov.co/images/pobtrans.gif">
          <a:extLst>
            <a:ext uri="{FF2B5EF4-FFF2-40B4-BE49-F238E27FC236}">
              <a16:creationId xmlns:a16="http://schemas.microsoft.com/office/drawing/2014/main" id="{3E5F9CE0-A0B7-4F47-9273-CB84AD333C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4" name="Imagen 7767" descr="http://www.icbf.gov.co/images/pobtrans.gif">
          <a:extLst>
            <a:ext uri="{FF2B5EF4-FFF2-40B4-BE49-F238E27FC236}">
              <a16:creationId xmlns:a16="http://schemas.microsoft.com/office/drawing/2014/main" id="{E9B8D348-39EB-4C67-B58D-2BA1A93145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5" name="Imagen 7853" descr="http://www.icbf.gov.co/images/pobtrans.gif">
          <a:extLst>
            <a:ext uri="{FF2B5EF4-FFF2-40B4-BE49-F238E27FC236}">
              <a16:creationId xmlns:a16="http://schemas.microsoft.com/office/drawing/2014/main" id="{14FF4A19-F223-47A6-A87D-B25485425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6" name="Imagen 7936" descr="http://www.icbf.gov.co/images/pobtrans.gif">
          <a:extLst>
            <a:ext uri="{FF2B5EF4-FFF2-40B4-BE49-F238E27FC236}">
              <a16:creationId xmlns:a16="http://schemas.microsoft.com/office/drawing/2014/main" id="{B9B01930-D917-4343-A218-820B9001D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7" name="Imagen 8612" descr="http://www.icbf.gov.co/images/pobtrans.gif">
          <a:extLst>
            <a:ext uri="{FF2B5EF4-FFF2-40B4-BE49-F238E27FC236}">
              <a16:creationId xmlns:a16="http://schemas.microsoft.com/office/drawing/2014/main" id="{A5E74B02-49AB-4616-88C5-BF10B089F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8" name="Imagen 9931" descr="http://www.icbf.gov.co/images/pobtrans.gif">
          <a:extLst>
            <a:ext uri="{FF2B5EF4-FFF2-40B4-BE49-F238E27FC236}">
              <a16:creationId xmlns:a16="http://schemas.microsoft.com/office/drawing/2014/main" id="{C4CAAAB3-BEBF-4AC7-9170-55BDB4C33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9" name="Imagen 10425" descr="http://www.icbf.gov.co/images/pobtrans.gif">
          <a:extLst>
            <a:ext uri="{FF2B5EF4-FFF2-40B4-BE49-F238E27FC236}">
              <a16:creationId xmlns:a16="http://schemas.microsoft.com/office/drawing/2014/main" id="{50D71B0B-FF25-4CEE-962E-F3B2B52C6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0" name="Imagen 10665" descr="http://www.icbf.gov.co/images/pobtrans.gif">
          <a:extLst>
            <a:ext uri="{FF2B5EF4-FFF2-40B4-BE49-F238E27FC236}">
              <a16:creationId xmlns:a16="http://schemas.microsoft.com/office/drawing/2014/main" id="{26497C5A-52FD-4A5D-8F6A-E7942E2B5E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1" name="Imagen 12565" descr="http://www.icbf.gov.co/images/pobtrans.gif">
          <a:extLst>
            <a:ext uri="{FF2B5EF4-FFF2-40B4-BE49-F238E27FC236}">
              <a16:creationId xmlns:a16="http://schemas.microsoft.com/office/drawing/2014/main" id="{721DDD6D-B16F-43D4-8B35-DD02C4E89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2" name="Imagen 12591" descr="http://www.icbf.gov.co/images/pobtrans.gif">
          <a:extLst>
            <a:ext uri="{FF2B5EF4-FFF2-40B4-BE49-F238E27FC236}">
              <a16:creationId xmlns:a16="http://schemas.microsoft.com/office/drawing/2014/main" id="{C191E041-19AB-4787-B0D9-BAA760722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3" name="Imagen 12605" descr="http://www.icbf.gov.co/images/pobtrans.gif">
          <a:extLst>
            <a:ext uri="{FF2B5EF4-FFF2-40B4-BE49-F238E27FC236}">
              <a16:creationId xmlns:a16="http://schemas.microsoft.com/office/drawing/2014/main" id="{E613BEC1-592E-4B6E-A8B6-5A64F780A4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4" name="Imagen 12623" descr="http://www.icbf.gov.co/images/pobtrans.gif">
          <a:extLst>
            <a:ext uri="{FF2B5EF4-FFF2-40B4-BE49-F238E27FC236}">
              <a16:creationId xmlns:a16="http://schemas.microsoft.com/office/drawing/2014/main" id="{84F42645-133E-4681-A142-55D9B92E1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5" name="Imagen 12635" descr="http://www.icbf.gov.co/images/pobtrans.gif">
          <a:extLst>
            <a:ext uri="{FF2B5EF4-FFF2-40B4-BE49-F238E27FC236}">
              <a16:creationId xmlns:a16="http://schemas.microsoft.com/office/drawing/2014/main" id="{D207EB12-A318-4071-87D0-C9647A36C1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6" name="Imagen 12645" descr="http://www.icbf.gov.co/images/pobtrans.gif">
          <a:extLst>
            <a:ext uri="{FF2B5EF4-FFF2-40B4-BE49-F238E27FC236}">
              <a16:creationId xmlns:a16="http://schemas.microsoft.com/office/drawing/2014/main" id="{F52D2E79-57CA-4EE4-9607-B1B484233B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7" name="Imagen 12651" descr="http://www.icbf.gov.co/images/pobtrans.gif">
          <a:extLst>
            <a:ext uri="{FF2B5EF4-FFF2-40B4-BE49-F238E27FC236}">
              <a16:creationId xmlns:a16="http://schemas.microsoft.com/office/drawing/2014/main" id="{5DF0CFE0-0F60-45A4-A30B-065812E125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8" name="Imagen 13130" descr="http://www.icbf.gov.co/images/pobtrans.gif">
          <a:extLst>
            <a:ext uri="{FF2B5EF4-FFF2-40B4-BE49-F238E27FC236}">
              <a16:creationId xmlns:a16="http://schemas.microsoft.com/office/drawing/2014/main" id="{05738207-C292-443E-842F-D2439636A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9" name="Imagen 13576" descr="http://www.icbf.gov.co/images/pobtrans.gif">
          <a:extLst>
            <a:ext uri="{FF2B5EF4-FFF2-40B4-BE49-F238E27FC236}">
              <a16:creationId xmlns:a16="http://schemas.microsoft.com/office/drawing/2014/main" id="{F883A2EA-B946-4A25-9CDA-F055C2D99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0" name="Imagen 13599" descr="http://www.icbf.gov.co/images/pobtrans.gif">
          <a:extLst>
            <a:ext uri="{FF2B5EF4-FFF2-40B4-BE49-F238E27FC236}">
              <a16:creationId xmlns:a16="http://schemas.microsoft.com/office/drawing/2014/main" id="{3D36F54F-7EB7-4515-B1E3-68A2279BB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1" name="Imagen 13600" descr="http://www.icbf.gov.co/images/pobtrans.gif">
          <a:extLst>
            <a:ext uri="{FF2B5EF4-FFF2-40B4-BE49-F238E27FC236}">
              <a16:creationId xmlns:a16="http://schemas.microsoft.com/office/drawing/2014/main" id="{5D37C59E-82ED-4F2B-9F9E-B024D58103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2" name="Imagen 13603" descr="http://www.icbf.gov.co/images/pobtrans.gif">
          <a:extLst>
            <a:ext uri="{FF2B5EF4-FFF2-40B4-BE49-F238E27FC236}">
              <a16:creationId xmlns:a16="http://schemas.microsoft.com/office/drawing/2014/main" id="{C950DABB-D376-49F4-BCB5-AACEA0B44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3" name="Imagen 13611" descr="http://www.icbf.gov.co/images/pobtrans.gif">
          <a:extLst>
            <a:ext uri="{FF2B5EF4-FFF2-40B4-BE49-F238E27FC236}">
              <a16:creationId xmlns:a16="http://schemas.microsoft.com/office/drawing/2014/main" id="{412849F0-5073-4BED-9E8D-1942441EE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4" name="Imagen 13903" descr="http://www.icbf.gov.co/images/pobtrans.gif">
          <a:extLst>
            <a:ext uri="{FF2B5EF4-FFF2-40B4-BE49-F238E27FC236}">
              <a16:creationId xmlns:a16="http://schemas.microsoft.com/office/drawing/2014/main" id="{FD191B7E-7BE3-43B3-95BC-852871F958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5" name="Imagen 13983" descr="http://www.icbf.gov.co/images/pobtrans.gif">
          <a:extLst>
            <a:ext uri="{FF2B5EF4-FFF2-40B4-BE49-F238E27FC236}">
              <a16:creationId xmlns:a16="http://schemas.microsoft.com/office/drawing/2014/main" id="{E2C1DBF6-9D12-4F04-948C-537E20575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6" name="Imagen 14387" descr="http://www.icbf.gov.co/images/pobtrans.gif">
          <a:extLst>
            <a:ext uri="{FF2B5EF4-FFF2-40B4-BE49-F238E27FC236}">
              <a16:creationId xmlns:a16="http://schemas.microsoft.com/office/drawing/2014/main" id="{9265CE91-C531-4F54-94DE-CA78D6EE4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7" name="Imagen 14460" descr="http://www.icbf.gov.co/images/pobtrans.gif">
          <a:extLst>
            <a:ext uri="{FF2B5EF4-FFF2-40B4-BE49-F238E27FC236}">
              <a16:creationId xmlns:a16="http://schemas.microsoft.com/office/drawing/2014/main" id="{DF17B922-3D50-4170-9BCB-F151972375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8" name="Imagen 14689" descr="http://www.icbf.gov.co/images/pobtrans.gif">
          <a:extLst>
            <a:ext uri="{FF2B5EF4-FFF2-40B4-BE49-F238E27FC236}">
              <a16:creationId xmlns:a16="http://schemas.microsoft.com/office/drawing/2014/main" id="{BF636F7A-A155-437B-B7A8-7CB9FEC11C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9" name="Imagen 14884" descr="http://www.icbf.gov.co/images/pobtrans.gif">
          <a:extLst>
            <a:ext uri="{FF2B5EF4-FFF2-40B4-BE49-F238E27FC236}">
              <a16:creationId xmlns:a16="http://schemas.microsoft.com/office/drawing/2014/main" id="{89C3D829-E0F1-49AE-8AEF-4D39578FB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0" name="Imagen 15080" descr="http://www.icbf.gov.co/images/pobtrans.gif">
          <a:extLst>
            <a:ext uri="{FF2B5EF4-FFF2-40B4-BE49-F238E27FC236}">
              <a16:creationId xmlns:a16="http://schemas.microsoft.com/office/drawing/2014/main" id="{B9A68DDF-3D01-4E6C-939B-8C4CF4AD11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1" name="Imagen 15397" descr="http://www.icbf.gov.co/images/pobtrans.gif">
          <a:extLst>
            <a:ext uri="{FF2B5EF4-FFF2-40B4-BE49-F238E27FC236}">
              <a16:creationId xmlns:a16="http://schemas.microsoft.com/office/drawing/2014/main" id="{6A3CF2B7-71EC-496E-B1FB-76A4F4A77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2" name="Imagen 15538" descr="http://www.icbf.gov.co/images/pobtrans.gif">
          <a:extLst>
            <a:ext uri="{FF2B5EF4-FFF2-40B4-BE49-F238E27FC236}">
              <a16:creationId xmlns:a16="http://schemas.microsoft.com/office/drawing/2014/main" id="{B0DB32C6-B382-473A-B116-2DC50A1D54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3" name="Imagen 15814" descr="http://www.icbf.gov.co/images/pobtrans.gif">
          <a:extLst>
            <a:ext uri="{FF2B5EF4-FFF2-40B4-BE49-F238E27FC236}">
              <a16:creationId xmlns:a16="http://schemas.microsoft.com/office/drawing/2014/main" id="{D61B791B-310C-4F96-81A4-EF71E3432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4" name="Imagen 15817" descr="http://www.icbf.gov.co/images/pobtrans.gif">
          <a:extLst>
            <a:ext uri="{FF2B5EF4-FFF2-40B4-BE49-F238E27FC236}">
              <a16:creationId xmlns:a16="http://schemas.microsoft.com/office/drawing/2014/main" id="{E309E59D-93F2-40B6-9090-8726269B8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5" name="Imagen 16193" descr="http://www.icbf.gov.co/images/pobtrans.gif">
          <a:extLst>
            <a:ext uri="{FF2B5EF4-FFF2-40B4-BE49-F238E27FC236}">
              <a16:creationId xmlns:a16="http://schemas.microsoft.com/office/drawing/2014/main" id="{B9252BA8-8AF6-445F-8FB8-1557EEE29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6" name="Imagen 16273" descr="http://www.icbf.gov.co/images/pobtrans.gif">
          <a:extLst>
            <a:ext uri="{FF2B5EF4-FFF2-40B4-BE49-F238E27FC236}">
              <a16:creationId xmlns:a16="http://schemas.microsoft.com/office/drawing/2014/main" id="{A9D949B6-F293-4600-B896-8D88DFF014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7" name="Imagen 16503" descr="http://www.icbf.gov.co/images/pobtrans.gif">
          <a:extLst>
            <a:ext uri="{FF2B5EF4-FFF2-40B4-BE49-F238E27FC236}">
              <a16:creationId xmlns:a16="http://schemas.microsoft.com/office/drawing/2014/main" id="{EFFD700D-28F5-42C5-B2FB-B4F99B1D6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8" name="Imagen 16724" descr="http://www.icbf.gov.co/images/pobtrans.gif">
          <a:extLst>
            <a:ext uri="{FF2B5EF4-FFF2-40B4-BE49-F238E27FC236}">
              <a16:creationId xmlns:a16="http://schemas.microsoft.com/office/drawing/2014/main" id="{A9068068-22A7-4581-A544-4D4B81DA6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9" name="Imagen 17478" descr="http://www.icbf.gov.co/images/pobtrans.gif">
          <a:extLst>
            <a:ext uri="{FF2B5EF4-FFF2-40B4-BE49-F238E27FC236}">
              <a16:creationId xmlns:a16="http://schemas.microsoft.com/office/drawing/2014/main" id="{888CC2AE-75FC-4828-970F-3656ED407C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0" name="Imagen 17640" descr="http://www.icbf.gov.co/images/pobtrans.gif">
          <a:extLst>
            <a:ext uri="{FF2B5EF4-FFF2-40B4-BE49-F238E27FC236}">
              <a16:creationId xmlns:a16="http://schemas.microsoft.com/office/drawing/2014/main" id="{FBD6EB92-74ED-45BB-8C3F-EF5874CAE1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1" name="Imagen 17642" descr="http://www.icbf.gov.co/images/pobtrans.gif">
          <a:extLst>
            <a:ext uri="{FF2B5EF4-FFF2-40B4-BE49-F238E27FC236}">
              <a16:creationId xmlns:a16="http://schemas.microsoft.com/office/drawing/2014/main" id="{6C21D39F-55B2-40E3-AE3D-DE43FDF072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2" name="Imagen 19004" descr="http://www.icbf.gov.co/images/pobtrans.gif">
          <a:extLst>
            <a:ext uri="{FF2B5EF4-FFF2-40B4-BE49-F238E27FC236}">
              <a16:creationId xmlns:a16="http://schemas.microsoft.com/office/drawing/2014/main" id="{25E9E75A-12D2-490C-BDCA-717A58373C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3" name="Imagen 19474" descr="http://www.icbf.gov.co/images/pobtrans.gif">
          <a:extLst>
            <a:ext uri="{FF2B5EF4-FFF2-40B4-BE49-F238E27FC236}">
              <a16:creationId xmlns:a16="http://schemas.microsoft.com/office/drawing/2014/main" id="{5422159A-C9A0-4B34-97D2-D1082D1101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4" name="Imagen 19708" descr="http://www.icbf.gov.co/images/pobtrans.gif">
          <a:extLst>
            <a:ext uri="{FF2B5EF4-FFF2-40B4-BE49-F238E27FC236}">
              <a16:creationId xmlns:a16="http://schemas.microsoft.com/office/drawing/2014/main" id="{A31AE151-DBE7-4D69-8804-AF4A56BC7F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5" name="Imagen 19720" descr="http://www.icbf.gov.co/images/pobtrans.gif">
          <a:extLst>
            <a:ext uri="{FF2B5EF4-FFF2-40B4-BE49-F238E27FC236}">
              <a16:creationId xmlns:a16="http://schemas.microsoft.com/office/drawing/2014/main" id="{E704E2F3-F356-4A2F-B04C-3B366A5714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6" name="Imagen 19739" descr="http://www.icbf.gov.co/images/pobtrans.gif">
          <a:extLst>
            <a:ext uri="{FF2B5EF4-FFF2-40B4-BE49-F238E27FC236}">
              <a16:creationId xmlns:a16="http://schemas.microsoft.com/office/drawing/2014/main" id="{FBE08F49-30A6-4017-830B-A6F544BFE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7" name="Imagen 19765" descr="http://www.icbf.gov.co/images/pobtrans.gif">
          <a:extLst>
            <a:ext uri="{FF2B5EF4-FFF2-40B4-BE49-F238E27FC236}">
              <a16:creationId xmlns:a16="http://schemas.microsoft.com/office/drawing/2014/main" id="{DAF6B7EC-5842-4A7F-8F93-33F35DD3D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8" name="Imagen 19774" descr="http://www.icbf.gov.co/images/pobtrans.gif">
          <a:extLst>
            <a:ext uri="{FF2B5EF4-FFF2-40B4-BE49-F238E27FC236}">
              <a16:creationId xmlns:a16="http://schemas.microsoft.com/office/drawing/2014/main" id="{F028CE80-2328-47CD-8BBE-3FAD6D4D9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9" name="Imagen 20425" descr="http://www.icbf.gov.co/images/pobtrans.gif">
          <a:extLst>
            <a:ext uri="{FF2B5EF4-FFF2-40B4-BE49-F238E27FC236}">
              <a16:creationId xmlns:a16="http://schemas.microsoft.com/office/drawing/2014/main" id="{E372D1CC-E0A5-4070-B80D-C352FDF362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0" name="Imagen 20722" descr="http://www.icbf.gov.co/images/pobtrans.gif">
          <a:extLst>
            <a:ext uri="{FF2B5EF4-FFF2-40B4-BE49-F238E27FC236}">
              <a16:creationId xmlns:a16="http://schemas.microsoft.com/office/drawing/2014/main" id="{FE4CED0F-9D99-48A2-B5ED-54F8199A6D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1" name="Imagen 20732" descr="http://www.icbf.gov.co/images/pobtrans.gif">
          <a:extLst>
            <a:ext uri="{FF2B5EF4-FFF2-40B4-BE49-F238E27FC236}">
              <a16:creationId xmlns:a16="http://schemas.microsoft.com/office/drawing/2014/main" id="{8BB2021C-CFB3-4973-8F8E-5CCE0E4DC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2" name="Imagen 21759" descr="http://www.icbf.gov.co/images/pobtrans.gif">
          <a:extLst>
            <a:ext uri="{FF2B5EF4-FFF2-40B4-BE49-F238E27FC236}">
              <a16:creationId xmlns:a16="http://schemas.microsoft.com/office/drawing/2014/main" id="{3D5D8907-7108-4956-AD7C-130AEE27C0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3" name="Imagen 21761" descr="http://www.icbf.gov.co/images/pobtrans.gif">
          <a:extLst>
            <a:ext uri="{FF2B5EF4-FFF2-40B4-BE49-F238E27FC236}">
              <a16:creationId xmlns:a16="http://schemas.microsoft.com/office/drawing/2014/main" id="{F4D0D8D2-14B7-4436-93E9-9ACE99912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4" name="Imagen 22260" descr="http://www.icbf.gov.co/images/pobtrans.gif">
          <a:extLst>
            <a:ext uri="{FF2B5EF4-FFF2-40B4-BE49-F238E27FC236}">
              <a16:creationId xmlns:a16="http://schemas.microsoft.com/office/drawing/2014/main" id="{CE108B99-A626-4A78-B5D7-4BE21F1A2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5" name="Imagen 22263" descr="http://www.icbf.gov.co/images/pobtrans.gif">
          <a:extLst>
            <a:ext uri="{FF2B5EF4-FFF2-40B4-BE49-F238E27FC236}">
              <a16:creationId xmlns:a16="http://schemas.microsoft.com/office/drawing/2014/main" id="{E13DF05A-C73B-4B2C-B4C1-6869742BF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6" name="Imagen 22421" descr="http://www.icbf.gov.co/images/pobtrans.gif">
          <a:extLst>
            <a:ext uri="{FF2B5EF4-FFF2-40B4-BE49-F238E27FC236}">
              <a16:creationId xmlns:a16="http://schemas.microsoft.com/office/drawing/2014/main" id="{B01FCD2B-50A0-4436-8694-FD851314BF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7" name="Imagen 22513" descr="http://www.icbf.gov.co/images/pobtrans.gif">
          <a:extLst>
            <a:ext uri="{FF2B5EF4-FFF2-40B4-BE49-F238E27FC236}">
              <a16:creationId xmlns:a16="http://schemas.microsoft.com/office/drawing/2014/main" id="{4517B613-3A1A-4275-9681-A99D17DD4A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8" name="Imagen 22526" descr="http://www.icbf.gov.co/images/pobtrans.gif">
          <a:extLst>
            <a:ext uri="{FF2B5EF4-FFF2-40B4-BE49-F238E27FC236}">
              <a16:creationId xmlns:a16="http://schemas.microsoft.com/office/drawing/2014/main" id="{70B730FD-1A85-4ABD-A94B-6CCB3C1289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9" name="Imagen 22532" descr="http://www.icbf.gov.co/images/pobtrans.gif">
          <a:extLst>
            <a:ext uri="{FF2B5EF4-FFF2-40B4-BE49-F238E27FC236}">
              <a16:creationId xmlns:a16="http://schemas.microsoft.com/office/drawing/2014/main" id="{211AA07E-A68C-416A-AA99-F4D61BFF5F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0" name="Imagen 22541" descr="http://www.icbf.gov.co/images/pobtrans.gif">
          <a:extLst>
            <a:ext uri="{FF2B5EF4-FFF2-40B4-BE49-F238E27FC236}">
              <a16:creationId xmlns:a16="http://schemas.microsoft.com/office/drawing/2014/main" id="{ED8FFD57-FB94-4847-AC03-82CA25E835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1" name="Imagen 22616" descr="http://www.icbf.gov.co/images/pobtrans.gif">
          <a:extLst>
            <a:ext uri="{FF2B5EF4-FFF2-40B4-BE49-F238E27FC236}">
              <a16:creationId xmlns:a16="http://schemas.microsoft.com/office/drawing/2014/main" id="{760ED758-6E91-4A46-8EA8-01CDD8925E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2" name="Imagen 24926" descr="http://www.icbf.gov.co/images/pobtrans.gif">
          <a:extLst>
            <a:ext uri="{FF2B5EF4-FFF2-40B4-BE49-F238E27FC236}">
              <a16:creationId xmlns:a16="http://schemas.microsoft.com/office/drawing/2014/main" id="{15B4C481-80A8-48BA-80C5-182D82ED7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3" name="Imagen 25180" descr="http://www.icbf.gov.co/images/pobtrans.gif">
          <a:extLst>
            <a:ext uri="{FF2B5EF4-FFF2-40B4-BE49-F238E27FC236}">
              <a16:creationId xmlns:a16="http://schemas.microsoft.com/office/drawing/2014/main" id="{E5B180CD-6194-4A3D-AC67-665BD663A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4" name="Imagen 26352" descr="http://www.icbf.gov.co/images/pobtrans.gif">
          <a:extLst>
            <a:ext uri="{FF2B5EF4-FFF2-40B4-BE49-F238E27FC236}">
              <a16:creationId xmlns:a16="http://schemas.microsoft.com/office/drawing/2014/main" id="{40BA6584-4AAB-41D1-B417-807F8CC045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5" name="Imagen 26386" descr="http://www.icbf.gov.co/images/pobtrans.gif">
          <a:extLst>
            <a:ext uri="{FF2B5EF4-FFF2-40B4-BE49-F238E27FC236}">
              <a16:creationId xmlns:a16="http://schemas.microsoft.com/office/drawing/2014/main" id="{2442B4ED-E939-44F1-ABD9-15C2800D5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6" name="Imagen 26401" descr="http://www.icbf.gov.co/images/pobtrans.gif">
          <a:extLst>
            <a:ext uri="{FF2B5EF4-FFF2-40B4-BE49-F238E27FC236}">
              <a16:creationId xmlns:a16="http://schemas.microsoft.com/office/drawing/2014/main" id="{9FA277F5-656F-4932-BB8D-6566F2914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7" name="Imagen 26411" descr="http://www.icbf.gov.co/images/pobtrans.gif">
          <a:extLst>
            <a:ext uri="{FF2B5EF4-FFF2-40B4-BE49-F238E27FC236}">
              <a16:creationId xmlns:a16="http://schemas.microsoft.com/office/drawing/2014/main" id="{95FC82CD-CA90-45F6-97C8-0DDA661A9F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8" name="Imagen 26420" descr="http://www.icbf.gov.co/images/pobtrans.gif">
          <a:extLst>
            <a:ext uri="{FF2B5EF4-FFF2-40B4-BE49-F238E27FC236}">
              <a16:creationId xmlns:a16="http://schemas.microsoft.com/office/drawing/2014/main" id="{5603A34F-4DCD-4DBC-9347-1CB5B142E9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9" name="Imagen 26433" descr="http://www.icbf.gov.co/images/pobtrans.gif">
          <a:extLst>
            <a:ext uri="{FF2B5EF4-FFF2-40B4-BE49-F238E27FC236}">
              <a16:creationId xmlns:a16="http://schemas.microsoft.com/office/drawing/2014/main" id="{4D23ACAE-5890-4F18-9347-EB8CC3A7E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0" name="Imagen 26468" descr="http://www.icbf.gov.co/images/pobtrans.gif">
          <a:extLst>
            <a:ext uri="{FF2B5EF4-FFF2-40B4-BE49-F238E27FC236}">
              <a16:creationId xmlns:a16="http://schemas.microsoft.com/office/drawing/2014/main" id="{6A7CCD70-E34A-409B-A962-6125ACD45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1" name="Imagen 26473" descr="http://www.icbf.gov.co/images/pobtrans.gif">
          <a:extLst>
            <a:ext uri="{FF2B5EF4-FFF2-40B4-BE49-F238E27FC236}">
              <a16:creationId xmlns:a16="http://schemas.microsoft.com/office/drawing/2014/main" id="{80E1351C-9E4F-410B-8923-0EE55DFE32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2" name="Imagen 26476" descr="http://www.icbf.gov.co/images/pobtrans.gif">
          <a:extLst>
            <a:ext uri="{FF2B5EF4-FFF2-40B4-BE49-F238E27FC236}">
              <a16:creationId xmlns:a16="http://schemas.microsoft.com/office/drawing/2014/main" id="{FD7B48D0-B14C-455E-B81E-95F218343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3" name="Imagen 26583" descr="http://www.icbf.gov.co/images/pobtrans.gif">
          <a:extLst>
            <a:ext uri="{FF2B5EF4-FFF2-40B4-BE49-F238E27FC236}">
              <a16:creationId xmlns:a16="http://schemas.microsoft.com/office/drawing/2014/main" id="{29B5699D-AC1D-44FE-AFA6-F86E278FE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4" name="Imagen 26594" descr="http://www.icbf.gov.co/images/pobtrans.gif">
          <a:extLst>
            <a:ext uri="{FF2B5EF4-FFF2-40B4-BE49-F238E27FC236}">
              <a16:creationId xmlns:a16="http://schemas.microsoft.com/office/drawing/2014/main" id="{6B199A7A-9116-4F5C-B91D-7784C3BB8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5" name="Imagen 26605" descr="http://www.icbf.gov.co/images/pobtrans.gif">
          <a:extLst>
            <a:ext uri="{FF2B5EF4-FFF2-40B4-BE49-F238E27FC236}">
              <a16:creationId xmlns:a16="http://schemas.microsoft.com/office/drawing/2014/main" id="{A2107958-4AD3-4F2E-B6AA-7B475A499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6" name="Imagen 26617" descr="http://www.icbf.gov.co/images/pobtrans.gif">
          <a:extLst>
            <a:ext uri="{FF2B5EF4-FFF2-40B4-BE49-F238E27FC236}">
              <a16:creationId xmlns:a16="http://schemas.microsoft.com/office/drawing/2014/main" id="{2567078E-C1CC-412A-B335-F30F06706E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7" name="Imagen 26634" descr="http://www.icbf.gov.co/images/pobtrans.gif">
          <a:extLst>
            <a:ext uri="{FF2B5EF4-FFF2-40B4-BE49-F238E27FC236}">
              <a16:creationId xmlns:a16="http://schemas.microsoft.com/office/drawing/2014/main" id="{88CE7FAA-8915-42B0-BFEA-7881174415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8" name="Imagen 26666" descr="http://www.icbf.gov.co/images/pobtrans.gif">
          <a:extLst>
            <a:ext uri="{FF2B5EF4-FFF2-40B4-BE49-F238E27FC236}">
              <a16:creationId xmlns:a16="http://schemas.microsoft.com/office/drawing/2014/main" id="{8E5412ED-3624-4882-8451-95224B534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9" name="Imagen 26687" descr="http://www.icbf.gov.co/images/pobtrans.gif">
          <a:extLst>
            <a:ext uri="{FF2B5EF4-FFF2-40B4-BE49-F238E27FC236}">
              <a16:creationId xmlns:a16="http://schemas.microsoft.com/office/drawing/2014/main" id="{76D75F88-822C-4641-BF84-F88CD011F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0" name="Imagen 26713" descr="http://www.icbf.gov.co/images/pobtrans.gif">
          <a:extLst>
            <a:ext uri="{FF2B5EF4-FFF2-40B4-BE49-F238E27FC236}">
              <a16:creationId xmlns:a16="http://schemas.microsoft.com/office/drawing/2014/main" id="{45E10F2C-2382-4249-B649-150FE16B7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1" name="Imagen 26726" descr="http://www.icbf.gov.co/images/pobtrans.gif">
          <a:extLst>
            <a:ext uri="{FF2B5EF4-FFF2-40B4-BE49-F238E27FC236}">
              <a16:creationId xmlns:a16="http://schemas.microsoft.com/office/drawing/2014/main" id="{31240048-5A4C-4A5B-8164-C9C69BB87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2" name="Imagen 27432" descr="http://www.icbf.gov.co/images/pobtrans.gif">
          <a:extLst>
            <a:ext uri="{FF2B5EF4-FFF2-40B4-BE49-F238E27FC236}">
              <a16:creationId xmlns:a16="http://schemas.microsoft.com/office/drawing/2014/main" id="{3895A4E3-1E15-4ABD-9610-3F7074383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3" name="Imagen 29931" descr="http://www.icbf.gov.co/images/pobtrans.gif">
          <a:extLst>
            <a:ext uri="{FF2B5EF4-FFF2-40B4-BE49-F238E27FC236}">
              <a16:creationId xmlns:a16="http://schemas.microsoft.com/office/drawing/2014/main" id="{0ACE6A1F-1802-4974-8827-FACBEEA53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4" name="Imagen 29941" descr="http://www.icbf.gov.co/images/pobtrans.gif">
          <a:extLst>
            <a:ext uri="{FF2B5EF4-FFF2-40B4-BE49-F238E27FC236}">
              <a16:creationId xmlns:a16="http://schemas.microsoft.com/office/drawing/2014/main" id="{36F0B42E-C857-48CA-A870-62C6BDC043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5" name="Imagen 29990" descr="http://www.icbf.gov.co/images/pobtrans.gif">
          <a:extLst>
            <a:ext uri="{FF2B5EF4-FFF2-40B4-BE49-F238E27FC236}">
              <a16:creationId xmlns:a16="http://schemas.microsoft.com/office/drawing/2014/main" id="{D74025CE-44B6-4522-A9A7-4DE56EE17D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6" name="Imagen 30000" descr="http://www.icbf.gov.co/images/pobtrans.gif">
          <a:extLst>
            <a:ext uri="{FF2B5EF4-FFF2-40B4-BE49-F238E27FC236}">
              <a16:creationId xmlns:a16="http://schemas.microsoft.com/office/drawing/2014/main" id="{C190E771-3BCB-4238-A383-CD463E0841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7" name="Imagen 30062" descr="http://www.icbf.gov.co/images/pobtrans.gif">
          <a:extLst>
            <a:ext uri="{FF2B5EF4-FFF2-40B4-BE49-F238E27FC236}">
              <a16:creationId xmlns:a16="http://schemas.microsoft.com/office/drawing/2014/main" id="{F24C3815-AA7B-485D-9998-3281D453DD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8" name="Imagen 30457" descr="http://www.icbf.gov.co/images/pobtrans.gif">
          <a:extLst>
            <a:ext uri="{FF2B5EF4-FFF2-40B4-BE49-F238E27FC236}">
              <a16:creationId xmlns:a16="http://schemas.microsoft.com/office/drawing/2014/main" id="{402ADAE0-8E5D-49E9-AF97-71B4790BB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9" name="Imagen 30467" descr="http://www.icbf.gov.co/images/pobtrans.gif">
          <a:extLst>
            <a:ext uri="{FF2B5EF4-FFF2-40B4-BE49-F238E27FC236}">
              <a16:creationId xmlns:a16="http://schemas.microsoft.com/office/drawing/2014/main" id="{0D016125-99FE-4DF2-9E92-F7B43C709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0" name="Imagen 30991" descr="http://www.icbf.gov.co/images/pobtrans.gif">
          <a:extLst>
            <a:ext uri="{FF2B5EF4-FFF2-40B4-BE49-F238E27FC236}">
              <a16:creationId xmlns:a16="http://schemas.microsoft.com/office/drawing/2014/main" id="{3551A63A-41C6-4C2E-8E11-8AB3BD462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1" name="Imagen 31612" descr="http://www.icbf.gov.co/images/pobtrans.gif">
          <a:extLst>
            <a:ext uri="{FF2B5EF4-FFF2-40B4-BE49-F238E27FC236}">
              <a16:creationId xmlns:a16="http://schemas.microsoft.com/office/drawing/2014/main" id="{7DED56E6-96A1-4CAF-A403-BA037824AE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2" name="Imagen 31624" descr="http://www.icbf.gov.co/images/pobtrans.gif">
          <a:extLst>
            <a:ext uri="{FF2B5EF4-FFF2-40B4-BE49-F238E27FC236}">
              <a16:creationId xmlns:a16="http://schemas.microsoft.com/office/drawing/2014/main" id="{61880889-3DF3-412F-A76F-07BD86AB7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3" name="Imagen 32047" descr="http://www.icbf.gov.co/images/pobtrans.gif">
          <a:extLst>
            <a:ext uri="{FF2B5EF4-FFF2-40B4-BE49-F238E27FC236}">
              <a16:creationId xmlns:a16="http://schemas.microsoft.com/office/drawing/2014/main" id="{25C1E780-FA36-49C2-9506-C119EC20B7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4" name="Imagen 32272" descr="http://www.icbf.gov.co/images/pobtrans.gif">
          <a:extLst>
            <a:ext uri="{FF2B5EF4-FFF2-40B4-BE49-F238E27FC236}">
              <a16:creationId xmlns:a16="http://schemas.microsoft.com/office/drawing/2014/main" id="{7BF45060-4889-4F68-AA62-861E317647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5" name="Imagen 32612" descr="http://www.icbf.gov.co/images/pobtrans.gif">
          <a:extLst>
            <a:ext uri="{FF2B5EF4-FFF2-40B4-BE49-F238E27FC236}">
              <a16:creationId xmlns:a16="http://schemas.microsoft.com/office/drawing/2014/main" id="{E85C8E50-E47A-4416-B1C4-07934B78D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6" name="Imagen 32881" descr="http://www.icbf.gov.co/images/pobtrans.gif">
          <a:extLst>
            <a:ext uri="{FF2B5EF4-FFF2-40B4-BE49-F238E27FC236}">
              <a16:creationId xmlns:a16="http://schemas.microsoft.com/office/drawing/2014/main" id="{9BB7C52F-2066-41C7-B377-6923CA577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7" name="Imagen 34363" descr="http://www.icbf.gov.co/images/pobtrans.gif">
          <a:extLst>
            <a:ext uri="{FF2B5EF4-FFF2-40B4-BE49-F238E27FC236}">
              <a16:creationId xmlns:a16="http://schemas.microsoft.com/office/drawing/2014/main" id="{19473F58-CDD8-4700-A40F-9E650A2A8E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8" name="Imagen 34367" descr="http://www.icbf.gov.co/images/pobtrans.gif">
          <a:extLst>
            <a:ext uri="{FF2B5EF4-FFF2-40B4-BE49-F238E27FC236}">
              <a16:creationId xmlns:a16="http://schemas.microsoft.com/office/drawing/2014/main" id="{5B872CA8-D843-439C-9F90-ED8B400C11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9" name="Imagen 34608" descr="http://www.icbf.gov.co/images/pobtrans.gif">
          <a:extLst>
            <a:ext uri="{FF2B5EF4-FFF2-40B4-BE49-F238E27FC236}">
              <a16:creationId xmlns:a16="http://schemas.microsoft.com/office/drawing/2014/main" id="{B275E10C-8E38-40C6-8F94-66B2F0746F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0" name="Imagen 35048" descr="http://www.icbf.gov.co/images/pobtrans.gif">
          <a:extLst>
            <a:ext uri="{FF2B5EF4-FFF2-40B4-BE49-F238E27FC236}">
              <a16:creationId xmlns:a16="http://schemas.microsoft.com/office/drawing/2014/main" id="{E3B7C299-4A12-41DC-92F5-AE1B41E66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1" name="Imagen 35978" descr="http://www.icbf.gov.co/images/pobtrans.gif">
          <a:extLst>
            <a:ext uri="{FF2B5EF4-FFF2-40B4-BE49-F238E27FC236}">
              <a16:creationId xmlns:a16="http://schemas.microsoft.com/office/drawing/2014/main" id="{D7B016A8-23E8-4220-9E87-F8B4188D6C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2" name="Imagen 36001" descr="http://www.icbf.gov.co/images/pobtrans.gif">
          <a:extLst>
            <a:ext uri="{FF2B5EF4-FFF2-40B4-BE49-F238E27FC236}">
              <a16:creationId xmlns:a16="http://schemas.microsoft.com/office/drawing/2014/main" id="{BA87C14C-6201-41A5-8E74-F1008443F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3" name="Imagen 36006" descr="http://www.icbf.gov.co/images/pobtrans.gif">
          <a:extLst>
            <a:ext uri="{FF2B5EF4-FFF2-40B4-BE49-F238E27FC236}">
              <a16:creationId xmlns:a16="http://schemas.microsoft.com/office/drawing/2014/main" id="{D6D6DEBA-F889-4E18-BD2C-701BA46007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4" name="Imagen 36010" descr="http://www.icbf.gov.co/images/pobtrans.gif">
          <a:extLst>
            <a:ext uri="{FF2B5EF4-FFF2-40B4-BE49-F238E27FC236}">
              <a16:creationId xmlns:a16="http://schemas.microsoft.com/office/drawing/2014/main" id="{06F7F3E6-739A-469F-8DD8-26C82713B8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5" name="Imagen 36018" descr="http://www.icbf.gov.co/images/pobtrans.gif">
          <a:extLst>
            <a:ext uri="{FF2B5EF4-FFF2-40B4-BE49-F238E27FC236}">
              <a16:creationId xmlns:a16="http://schemas.microsoft.com/office/drawing/2014/main" id="{93FF1DC5-757F-4AB7-A3C3-16149114C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6" name="Imagen 36027" descr="http://www.icbf.gov.co/images/pobtrans.gif">
          <a:extLst>
            <a:ext uri="{FF2B5EF4-FFF2-40B4-BE49-F238E27FC236}">
              <a16:creationId xmlns:a16="http://schemas.microsoft.com/office/drawing/2014/main" id="{DDF374F4-F0B8-48AA-BF61-31676F1E9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848802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67</xdr:row>
      <xdr:rowOff>0</xdr:rowOff>
    </xdr:from>
    <xdr:ext cx="9525" cy="114300"/>
    <xdr:pic>
      <xdr:nvPicPr>
        <xdr:cNvPr id="147" name="Imagen 146" descr="http://www.icbf.gov.co/images/pobtrans.gif">
          <a:extLst>
            <a:ext uri="{FF2B5EF4-FFF2-40B4-BE49-F238E27FC236}">
              <a16:creationId xmlns:a16="http://schemas.microsoft.com/office/drawing/2014/main" id="{1D1F484C-74EE-4F06-9646-8044D0D54B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48" name="Imagen 147" descr="http://www.icbf.gov.co/images/pobtrans.gif">
          <a:extLst>
            <a:ext uri="{FF2B5EF4-FFF2-40B4-BE49-F238E27FC236}">
              <a16:creationId xmlns:a16="http://schemas.microsoft.com/office/drawing/2014/main" id="{7469107A-5E8A-4F87-8DE8-89012389AE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49" name="Imagen 148" descr="http://www.icbf.gov.co/images/pobtrans.gif">
          <a:extLst>
            <a:ext uri="{FF2B5EF4-FFF2-40B4-BE49-F238E27FC236}">
              <a16:creationId xmlns:a16="http://schemas.microsoft.com/office/drawing/2014/main" id="{1338DB7B-C716-497E-BFC1-949D056840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0" name="Imagen 149" descr="http://www.icbf.gov.co/images/pobtrans.gif">
          <a:extLst>
            <a:ext uri="{FF2B5EF4-FFF2-40B4-BE49-F238E27FC236}">
              <a16:creationId xmlns:a16="http://schemas.microsoft.com/office/drawing/2014/main" id="{3CEC5712-5E0C-404A-BA10-DDA332A1D6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1" name="Imagen 150" descr="http://www.icbf.gov.co/images/pobtrans.gif">
          <a:extLst>
            <a:ext uri="{FF2B5EF4-FFF2-40B4-BE49-F238E27FC236}">
              <a16:creationId xmlns:a16="http://schemas.microsoft.com/office/drawing/2014/main" id="{B6EEBB3A-D785-4174-99DE-122ED8F369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2" name="Imagen 151" descr="http://www.icbf.gov.co/images/pobtrans.gif">
          <a:extLst>
            <a:ext uri="{FF2B5EF4-FFF2-40B4-BE49-F238E27FC236}">
              <a16:creationId xmlns:a16="http://schemas.microsoft.com/office/drawing/2014/main" id="{6314DF33-4BF6-409F-8352-3AF4A7EDF2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3" name="Imagen 152" descr="http://www.icbf.gov.co/images/pobtrans.gif">
          <a:extLst>
            <a:ext uri="{FF2B5EF4-FFF2-40B4-BE49-F238E27FC236}">
              <a16:creationId xmlns:a16="http://schemas.microsoft.com/office/drawing/2014/main" id="{99AC742E-C151-41E1-9C48-CA0EFA912F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4" name="Imagen 153" descr="http://www.icbf.gov.co/images/pobtrans.gif">
          <a:extLst>
            <a:ext uri="{FF2B5EF4-FFF2-40B4-BE49-F238E27FC236}">
              <a16:creationId xmlns:a16="http://schemas.microsoft.com/office/drawing/2014/main" id="{780D9D62-31D9-433E-8928-9F7DC3885D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5" name="Imagen 154" descr="http://www.icbf.gov.co/images/pobtrans.gif">
          <a:extLst>
            <a:ext uri="{FF2B5EF4-FFF2-40B4-BE49-F238E27FC236}">
              <a16:creationId xmlns:a16="http://schemas.microsoft.com/office/drawing/2014/main" id="{9D770815-5F65-44BD-9D93-64DAEEA40D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6" name="Imagen 155" descr="http://www.icbf.gov.co/images/pobtrans.gif">
          <a:extLst>
            <a:ext uri="{FF2B5EF4-FFF2-40B4-BE49-F238E27FC236}">
              <a16:creationId xmlns:a16="http://schemas.microsoft.com/office/drawing/2014/main" id="{4C454117-EF36-43FB-BB21-87C1BF6663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7" name="Imagen 156" descr="http://www.icbf.gov.co/images/pobtrans.gif">
          <a:extLst>
            <a:ext uri="{FF2B5EF4-FFF2-40B4-BE49-F238E27FC236}">
              <a16:creationId xmlns:a16="http://schemas.microsoft.com/office/drawing/2014/main" id="{6B60255E-3B1F-4B11-A9E7-AFE752CD2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8" name="Imagen 157" descr="http://www.icbf.gov.co/images/pobtrans.gif">
          <a:extLst>
            <a:ext uri="{FF2B5EF4-FFF2-40B4-BE49-F238E27FC236}">
              <a16:creationId xmlns:a16="http://schemas.microsoft.com/office/drawing/2014/main" id="{8409FF0E-A0EF-495D-9770-F9C180B18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9" name="Imagen 158" descr="http://www.icbf.gov.co/images/pobtrans.gif">
          <a:extLst>
            <a:ext uri="{FF2B5EF4-FFF2-40B4-BE49-F238E27FC236}">
              <a16:creationId xmlns:a16="http://schemas.microsoft.com/office/drawing/2014/main" id="{702C615E-99B4-41AD-95D3-72E88BB84F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0" name="Imagen 159" descr="http://www.icbf.gov.co/images/pobtrans.gif">
          <a:extLst>
            <a:ext uri="{FF2B5EF4-FFF2-40B4-BE49-F238E27FC236}">
              <a16:creationId xmlns:a16="http://schemas.microsoft.com/office/drawing/2014/main" id="{6E3FB233-9F51-43EE-A201-B29BDFE0AA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1" name="Imagen 160" descr="http://www.icbf.gov.co/images/pobtrans.gif">
          <a:extLst>
            <a:ext uri="{FF2B5EF4-FFF2-40B4-BE49-F238E27FC236}">
              <a16:creationId xmlns:a16="http://schemas.microsoft.com/office/drawing/2014/main" id="{E045B7ED-D804-4F74-A698-126CAD18F4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2" name="Imagen 161" descr="http://www.icbf.gov.co/images/pobtrans.gif">
          <a:extLst>
            <a:ext uri="{FF2B5EF4-FFF2-40B4-BE49-F238E27FC236}">
              <a16:creationId xmlns:a16="http://schemas.microsoft.com/office/drawing/2014/main" id="{AF2CA5C7-86CB-4320-8BEA-890978242E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3" name="Imagen 162" descr="http://www.icbf.gov.co/images/pobtrans.gif">
          <a:extLst>
            <a:ext uri="{FF2B5EF4-FFF2-40B4-BE49-F238E27FC236}">
              <a16:creationId xmlns:a16="http://schemas.microsoft.com/office/drawing/2014/main" id="{E2676AEE-C8BF-4D7E-A59A-D8017A7485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4" name="Imagen 163" descr="http://www.icbf.gov.co/images/pobtrans.gif">
          <a:extLst>
            <a:ext uri="{FF2B5EF4-FFF2-40B4-BE49-F238E27FC236}">
              <a16:creationId xmlns:a16="http://schemas.microsoft.com/office/drawing/2014/main" id="{ECB4622A-7CC4-4898-8901-0924861F8A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5" name="Imagen 164" descr="http://www.icbf.gov.co/images/pobtrans.gif">
          <a:extLst>
            <a:ext uri="{FF2B5EF4-FFF2-40B4-BE49-F238E27FC236}">
              <a16:creationId xmlns:a16="http://schemas.microsoft.com/office/drawing/2014/main" id="{861ABFBE-4788-4FB8-BA33-CB21A3ACA0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6" name="Imagen 165" descr="http://www.icbf.gov.co/images/pobtrans.gif">
          <a:extLst>
            <a:ext uri="{FF2B5EF4-FFF2-40B4-BE49-F238E27FC236}">
              <a16:creationId xmlns:a16="http://schemas.microsoft.com/office/drawing/2014/main" id="{A4A99123-88D9-49CD-AE09-EEF4BDC55C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7" name="Imagen 166" descr="http://www.icbf.gov.co/images/pobtrans.gif">
          <a:extLst>
            <a:ext uri="{FF2B5EF4-FFF2-40B4-BE49-F238E27FC236}">
              <a16:creationId xmlns:a16="http://schemas.microsoft.com/office/drawing/2014/main" id="{CA383D02-5700-4F01-ADF2-1D7C031FFA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8" name="Imagen 167" descr="http://www.icbf.gov.co/images/pobtrans.gif">
          <a:extLst>
            <a:ext uri="{FF2B5EF4-FFF2-40B4-BE49-F238E27FC236}">
              <a16:creationId xmlns:a16="http://schemas.microsoft.com/office/drawing/2014/main" id="{72542907-BEAA-43F9-BAA9-63D2C9A0AE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9" name="Imagen 168" descr="http://www.icbf.gov.co/images/pobtrans.gif">
          <a:extLst>
            <a:ext uri="{FF2B5EF4-FFF2-40B4-BE49-F238E27FC236}">
              <a16:creationId xmlns:a16="http://schemas.microsoft.com/office/drawing/2014/main" id="{8DB77E51-245F-4528-82CB-7E0277AC93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0" name="Imagen 169" descr="http://www.icbf.gov.co/images/pobtrans.gif">
          <a:extLst>
            <a:ext uri="{FF2B5EF4-FFF2-40B4-BE49-F238E27FC236}">
              <a16:creationId xmlns:a16="http://schemas.microsoft.com/office/drawing/2014/main" id="{7F50A4C9-F7AD-4589-A748-75A6E3BA49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1" name="Imagen 170" descr="http://www.icbf.gov.co/images/pobtrans.gif">
          <a:extLst>
            <a:ext uri="{FF2B5EF4-FFF2-40B4-BE49-F238E27FC236}">
              <a16:creationId xmlns:a16="http://schemas.microsoft.com/office/drawing/2014/main" id="{9BE71DBA-EE32-4DFE-ADAF-F78E98906F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2" name="Imagen 171" descr="http://www.icbf.gov.co/images/pobtrans.gif">
          <a:extLst>
            <a:ext uri="{FF2B5EF4-FFF2-40B4-BE49-F238E27FC236}">
              <a16:creationId xmlns:a16="http://schemas.microsoft.com/office/drawing/2014/main" id="{564DAFAA-C04B-45FC-A754-2AA99777A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3" name="Imagen 172" descr="http://www.icbf.gov.co/images/pobtrans.gif">
          <a:extLst>
            <a:ext uri="{FF2B5EF4-FFF2-40B4-BE49-F238E27FC236}">
              <a16:creationId xmlns:a16="http://schemas.microsoft.com/office/drawing/2014/main" id="{E72FF1C6-BF4E-4F9A-8F9E-0EB82BCB01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4" name="Imagen 173" descr="http://www.icbf.gov.co/images/pobtrans.gif">
          <a:extLst>
            <a:ext uri="{FF2B5EF4-FFF2-40B4-BE49-F238E27FC236}">
              <a16:creationId xmlns:a16="http://schemas.microsoft.com/office/drawing/2014/main" id="{973C33B1-E360-41D3-9434-B1984084D6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5" name="Imagen 174" descr="http://www.icbf.gov.co/images/pobtrans.gif">
          <a:extLst>
            <a:ext uri="{FF2B5EF4-FFF2-40B4-BE49-F238E27FC236}">
              <a16:creationId xmlns:a16="http://schemas.microsoft.com/office/drawing/2014/main" id="{99735167-2063-40DD-AE58-26BC61D98A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6" name="Imagen 175" descr="http://www.icbf.gov.co/images/pobtrans.gif">
          <a:extLst>
            <a:ext uri="{FF2B5EF4-FFF2-40B4-BE49-F238E27FC236}">
              <a16:creationId xmlns:a16="http://schemas.microsoft.com/office/drawing/2014/main" id="{1BDEF35D-8890-45AB-B88A-9E1153A77A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7" name="Imagen 176" descr="http://www.icbf.gov.co/images/pobtrans.gif">
          <a:extLst>
            <a:ext uri="{FF2B5EF4-FFF2-40B4-BE49-F238E27FC236}">
              <a16:creationId xmlns:a16="http://schemas.microsoft.com/office/drawing/2014/main" id="{A5586367-1B8B-4F52-B058-A1D2058F49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8" name="Imagen 177" descr="http://www.icbf.gov.co/images/pobtrans.gif">
          <a:extLst>
            <a:ext uri="{FF2B5EF4-FFF2-40B4-BE49-F238E27FC236}">
              <a16:creationId xmlns:a16="http://schemas.microsoft.com/office/drawing/2014/main" id="{46C879E9-80E5-4679-BEF7-FF981DAE89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9" name="Imagen 178" descr="http://www.icbf.gov.co/images/pobtrans.gif">
          <a:extLst>
            <a:ext uri="{FF2B5EF4-FFF2-40B4-BE49-F238E27FC236}">
              <a16:creationId xmlns:a16="http://schemas.microsoft.com/office/drawing/2014/main" id="{8F6821D6-3C53-48A6-A11F-C8C63ECB5C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0" name="Imagen 179" descr="http://www.icbf.gov.co/images/pobtrans.gif">
          <a:extLst>
            <a:ext uri="{FF2B5EF4-FFF2-40B4-BE49-F238E27FC236}">
              <a16:creationId xmlns:a16="http://schemas.microsoft.com/office/drawing/2014/main" id="{F16B4E88-4A48-4616-960B-4F459FF3A0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1" name="Imagen 180" descr="http://www.icbf.gov.co/images/pobtrans.gif">
          <a:extLst>
            <a:ext uri="{FF2B5EF4-FFF2-40B4-BE49-F238E27FC236}">
              <a16:creationId xmlns:a16="http://schemas.microsoft.com/office/drawing/2014/main" id="{7BF3ECE4-532F-4273-AF48-3C341EB68B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2" name="Imagen 181" descr="http://www.icbf.gov.co/images/pobtrans.gif">
          <a:extLst>
            <a:ext uri="{FF2B5EF4-FFF2-40B4-BE49-F238E27FC236}">
              <a16:creationId xmlns:a16="http://schemas.microsoft.com/office/drawing/2014/main" id="{A14E3B51-7FBF-4CC7-AB9D-4A7D5C738A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3" name="Imagen 182" descr="http://www.icbf.gov.co/images/pobtrans.gif">
          <a:extLst>
            <a:ext uri="{FF2B5EF4-FFF2-40B4-BE49-F238E27FC236}">
              <a16:creationId xmlns:a16="http://schemas.microsoft.com/office/drawing/2014/main" id="{37FEDD5D-A20B-44CE-9C8A-6A663C9D8B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4" name="Imagen 183" descr="http://www.icbf.gov.co/images/pobtrans.gif">
          <a:extLst>
            <a:ext uri="{FF2B5EF4-FFF2-40B4-BE49-F238E27FC236}">
              <a16:creationId xmlns:a16="http://schemas.microsoft.com/office/drawing/2014/main" id="{AEA271D5-6B7C-4EFC-812E-7922397465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5" name="Imagen 184" descr="http://www.icbf.gov.co/images/pobtrans.gif">
          <a:extLst>
            <a:ext uri="{FF2B5EF4-FFF2-40B4-BE49-F238E27FC236}">
              <a16:creationId xmlns:a16="http://schemas.microsoft.com/office/drawing/2014/main" id="{AC21EBAD-EFAA-4955-959D-57D639A98C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6" name="Imagen 185" descr="http://www.icbf.gov.co/images/pobtrans.gif">
          <a:extLst>
            <a:ext uri="{FF2B5EF4-FFF2-40B4-BE49-F238E27FC236}">
              <a16:creationId xmlns:a16="http://schemas.microsoft.com/office/drawing/2014/main" id="{5F8A08F9-4401-40D8-8A55-A245AFE1E0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7" name="Imagen 186" descr="http://www.icbf.gov.co/images/pobtrans.gif">
          <a:extLst>
            <a:ext uri="{FF2B5EF4-FFF2-40B4-BE49-F238E27FC236}">
              <a16:creationId xmlns:a16="http://schemas.microsoft.com/office/drawing/2014/main" id="{0EE13724-A3D6-451C-9A08-C58EC71EB2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8" name="Imagen 187" descr="http://www.icbf.gov.co/images/pobtrans.gif">
          <a:extLst>
            <a:ext uri="{FF2B5EF4-FFF2-40B4-BE49-F238E27FC236}">
              <a16:creationId xmlns:a16="http://schemas.microsoft.com/office/drawing/2014/main" id="{B26BC22E-1239-4ACD-8ADC-61F06915B0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9" name="Imagen 188" descr="http://www.icbf.gov.co/images/pobtrans.gif">
          <a:extLst>
            <a:ext uri="{FF2B5EF4-FFF2-40B4-BE49-F238E27FC236}">
              <a16:creationId xmlns:a16="http://schemas.microsoft.com/office/drawing/2014/main" id="{A0E93FB3-591C-436B-A714-71BAFCD3A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0" name="Imagen 189" descr="http://www.icbf.gov.co/images/pobtrans.gif">
          <a:extLst>
            <a:ext uri="{FF2B5EF4-FFF2-40B4-BE49-F238E27FC236}">
              <a16:creationId xmlns:a16="http://schemas.microsoft.com/office/drawing/2014/main" id="{802A97C0-9B09-4C99-ADD0-4862C3D22A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1" name="Imagen 190" descr="http://www.icbf.gov.co/images/pobtrans.gif">
          <a:extLst>
            <a:ext uri="{FF2B5EF4-FFF2-40B4-BE49-F238E27FC236}">
              <a16:creationId xmlns:a16="http://schemas.microsoft.com/office/drawing/2014/main" id="{14D10953-F8C9-4D80-833D-3E5E6A4A6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2" name="Imagen 191" descr="http://www.icbf.gov.co/images/pobtrans.gif">
          <a:extLst>
            <a:ext uri="{FF2B5EF4-FFF2-40B4-BE49-F238E27FC236}">
              <a16:creationId xmlns:a16="http://schemas.microsoft.com/office/drawing/2014/main" id="{E0C61A94-FBEF-45BB-A87D-9ADEE5EF02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3" name="Imagen 192" descr="http://www.icbf.gov.co/images/pobtrans.gif">
          <a:extLst>
            <a:ext uri="{FF2B5EF4-FFF2-40B4-BE49-F238E27FC236}">
              <a16:creationId xmlns:a16="http://schemas.microsoft.com/office/drawing/2014/main" id="{1D4FCAA3-E69E-4528-9364-7CAA188E30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4" name="Imagen 193" descr="http://www.icbf.gov.co/images/pobtrans.gif">
          <a:extLst>
            <a:ext uri="{FF2B5EF4-FFF2-40B4-BE49-F238E27FC236}">
              <a16:creationId xmlns:a16="http://schemas.microsoft.com/office/drawing/2014/main" id="{F96BFCA6-2EB8-42EC-976A-F0423CA295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5" name="Imagen 194" descr="http://www.icbf.gov.co/images/pobtrans.gif">
          <a:extLst>
            <a:ext uri="{FF2B5EF4-FFF2-40B4-BE49-F238E27FC236}">
              <a16:creationId xmlns:a16="http://schemas.microsoft.com/office/drawing/2014/main" id="{7AB99FCC-9770-4E69-AEBE-C1E435947E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6" name="Imagen 195" descr="http://www.icbf.gov.co/images/pobtrans.gif">
          <a:extLst>
            <a:ext uri="{FF2B5EF4-FFF2-40B4-BE49-F238E27FC236}">
              <a16:creationId xmlns:a16="http://schemas.microsoft.com/office/drawing/2014/main" id="{F4F6A4E6-22A3-4559-9C41-29A51B5EC4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7" name="Imagen 196" descr="http://www.icbf.gov.co/images/pobtrans.gif">
          <a:extLst>
            <a:ext uri="{FF2B5EF4-FFF2-40B4-BE49-F238E27FC236}">
              <a16:creationId xmlns:a16="http://schemas.microsoft.com/office/drawing/2014/main" id="{8E560E26-9BFF-4978-89BF-EB826858DA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8" name="Imagen 197" descr="http://www.icbf.gov.co/images/pobtrans.gif">
          <a:extLst>
            <a:ext uri="{FF2B5EF4-FFF2-40B4-BE49-F238E27FC236}">
              <a16:creationId xmlns:a16="http://schemas.microsoft.com/office/drawing/2014/main" id="{512D0367-5E8B-4667-8393-DFB333EF3C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9" name="Imagen 198" descr="http://www.icbf.gov.co/images/pobtrans.gif">
          <a:extLst>
            <a:ext uri="{FF2B5EF4-FFF2-40B4-BE49-F238E27FC236}">
              <a16:creationId xmlns:a16="http://schemas.microsoft.com/office/drawing/2014/main" id="{032ECCD3-4FFC-427B-9126-17B158F040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0" name="Imagen 199" descr="http://www.icbf.gov.co/images/pobtrans.gif">
          <a:extLst>
            <a:ext uri="{FF2B5EF4-FFF2-40B4-BE49-F238E27FC236}">
              <a16:creationId xmlns:a16="http://schemas.microsoft.com/office/drawing/2014/main" id="{209EA5FB-933C-4CCE-9ADD-3A7CC7C158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1" name="Imagen 200" descr="http://www.icbf.gov.co/images/pobtrans.gif">
          <a:extLst>
            <a:ext uri="{FF2B5EF4-FFF2-40B4-BE49-F238E27FC236}">
              <a16:creationId xmlns:a16="http://schemas.microsoft.com/office/drawing/2014/main" id="{A334493B-37FF-4D6B-8111-D95C85A431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2" name="Imagen 201" descr="http://www.icbf.gov.co/images/pobtrans.gif">
          <a:extLst>
            <a:ext uri="{FF2B5EF4-FFF2-40B4-BE49-F238E27FC236}">
              <a16:creationId xmlns:a16="http://schemas.microsoft.com/office/drawing/2014/main" id="{E5577B81-AAB0-4B24-B605-6A7AD02A82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3" name="Imagen 202" descr="http://www.icbf.gov.co/images/pobtrans.gif">
          <a:extLst>
            <a:ext uri="{FF2B5EF4-FFF2-40B4-BE49-F238E27FC236}">
              <a16:creationId xmlns:a16="http://schemas.microsoft.com/office/drawing/2014/main" id="{C102E079-11E0-49E3-BF77-4AF32AA1C0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4" name="Imagen 203" descr="http://www.icbf.gov.co/images/pobtrans.gif">
          <a:extLst>
            <a:ext uri="{FF2B5EF4-FFF2-40B4-BE49-F238E27FC236}">
              <a16:creationId xmlns:a16="http://schemas.microsoft.com/office/drawing/2014/main" id="{1C5BBDE7-959F-41EE-AAD0-61D104E631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5" name="Imagen 204" descr="http://www.icbf.gov.co/images/pobtrans.gif">
          <a:extLst>
            <a:ext uri="{FF2B5EF4-FFF2-40B4-BE49-F238E27FC236}">
              <a16:creationId xmlns:a16="http://schemas.microsoft.com/office/drawing/2014/main" id="{A946A661-7A4E-4FD3-A960-83BC60918A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6" name="Imagen 205" descr="http://www.icbf.gov.co/images/pobtrans.gif">
          <a:extLst>
            <a:ext uri="{FF2B5EF4-FFF2-40B4-BE49-F238E27FC236}">
              <a16:creationId xmlns:a16="http://schemas.microsoft.com/office/drawing/2014/main" id="{71B14F89-4485-4D65-8A6D-7CABA04B25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7" name="Imagen 206" descr="http://www.icbf.gov.co/images/pobtrans.gif">
          <a:extLst>
            <a:ext uri="{FF2B5EF4-FFF2-40B4-BE49-F238E27FC236}">
              <a16:creationId xmlns:a16="http://schemas.microsoft.com/office/drawing/2014/main" id="{3C995115-C9CB-4077-98E5-A968E87C8A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8" name="Imagen 207" descr="http://www.icbf.gov.co/images/pobtrans.gif">
          <a:extLst>
            <a:ext uri="{FF2B5EF4-FFF2-40B4-BE49-F238E27FC236}">
              <a16:creationId xmlns:a16="http://schemas.microsoft.com/office/drawing/2014/main" id="{01FB377D-A4A8-4DAF-B593-9649E2F36A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9" name="Imagen 208" descr="http://www.icbf.gov.co/images/pobtrans.gif">
          <a:extLst>
            <a:ext uri="{FF2B5EF4-FFF2-40B4-BE49-F238E27FC236}">
              <a16:creationId xmlns:a16="http://schemas.microsoft.com/office/drawing/2014/main" id="{0A576D3E-2BFD-45E9-A81F-71F7511B38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0" name="Imagen 209" descr="http://www.icbf.gov.co/images/pobtrans.gif">
          <a:extLst>
            <a:ext uri="{FF2B5EF4-FFF2-40B4-BE49-F238E27FC236}">
              <a16:creationId xmlns:a16="http://schemas.microsoft.com/office/drawing/2014/main" id="{253D304A-0A3E-4CCD-8628-F67656BE96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1" name="Imagen 210" descr="http://www.icbf.gov.co/images/pobtrans.gif">
          <a:extLst>
            <a:ext uri="{FF2B5EF4-FFF2-40B4-BE49-F238E27FC236}">
              <a16:creationId xmlns:a16="http://schemas.microsoft.com/office/drawing/2014/main" id="{1D789BDE-5CD5-4ED5-86B3-54845791B5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2" name="Imagen 211" descr="http://www.icbf.gov.co/images/pobtrans.gif">
          <a:extLst>
            <a:ext uri="{FF2B5EF4-FFF2-40B4-BE49-F238E27FC236}">
              <a16:creationId xmlns:a16="http://schemas.microsoft.com/office/drawing/2014/main" id="{B33D46C4-334F-48A9-B3DF-5E92533388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3" name="Imagen 212" descr="http://www.icbf.gov.co/images/pobtrans.gif">
          <a:extLst>
            <a:ext uri="{FF2B5EF4-FFF2-40B4-BE49-F238E27FC236}">
              <a16:creationId xmlns:a16="http://schemas.microsoft.com/office/drawing/2014/main" id="{E6985E4A-DAB0-4786-BFF1-2F482FE77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4" name="Imagen 213" descr="http://www.icbf.gov.co/images/pobtrans.gif">
          <a:extLst>
            <a:ext uri="{FF2B5EF4-FFF2-40B4-BE49-F238E27FC236}">
              <a16:creationId xmlns:a16="http://schemas.microsoft.com/office/drawing/2014/main" id="{049565AD-2F69-4F26-96D5-EE80AA345C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5" name="Imagen 214" descr="http://www.icbf.gov.co/images/pobtrans.gif">
          <a:extLst>
            <a:ext uri="{FF2B5EF4-FFF2-40B4-BE49-F238E27FC236}">
              <a16:creationId xmlns:a16="http://schemas.microsoft.com/office/drawing/2014/main" id="{11838FE7-B584-4F80-95F9-A7BAB52D62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6" name="Imagen 215" descr="http://www.icbf.gov.co/images/pobtrans.gif">
          <a:extLst>
            <a:ext uri="{FF2B5EF4-FFF2-40B4-BE49-F238E27FC236}">
              <a16:creationId xmlns:a16="http://schemas.microsoft.com/office/drawing/2014/main" id="{B18D0DFB-04CF-487A-9A5E-347964DF30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7" name="Imagen 216" descr="http://www.icbf.gov.co/images/pobtrans.gif">
          <a:extLst>
            <a:ext uri="{FF2B5EF4-FFF2-40B4-BE49-F238E27FC236}">
              <a16:creationId xmlns:a16="http://schemas.microsoft.com/office/drawing/2014/main" id="{34CE486A-2AD3-4473-8E4C-D86D845C6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8" name="Imagen 217" descr="http://www.icbf.gov.co/images/pobtrans.gif">
          <a:extLst>
            <a:ext uri="{FF2B5EF4-FFF2-40B4-BE49-F238E27FC236}">
              <a16:creationId xmlns:a16="http://schemas.microsoft.com/office/drawing/2014/main" id="{35E4F11E-8197-4A00-81E0-B47B3ED202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9" name="Imagen 218" descr="http://www.icbf.gov.co/images/pobtrans.gif">
          <a:extLst>
            <a:ext uri="{FF2B5EF4-FFF2-40B4-BE49-F238E27FC236}">
              <a16:creationId xmlns:a16="http://schemas.microsoft.com/office/drawing/2014/main" id="{D2E84F7D-4961-42FD-9F48-68F1F5E8C1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0" name="Imagen 219" descr="http://www.icbf.gov.co/images/pobtrans.gif">
          <a:extLst>
            <a:ext uri="{FF2B5EF4-FFF2-40B4-BE49-F238E27FC236}">
              <a16:creationId xmlns:a16="http://schemas.microsoft.com/office/drawing/2014/main" id="{76F906C7-927E-4A9E-871C-03780742A6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1" name="Imagen 220" descr="http://www.icbf.gov.co/images/pobtrans.gif">
          <a:extLst>
            <a:ext uri="{FF2B5EF4-FFF2-40B4-BE49-F238E27FC236}">
              <a16:creationId xmlns:a16="http://schemas.microsoft.com/office/drawing/2014/main" id="{9CDA41D3-BFB3-4CCA-9789-4023F8393F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2" name="Imagen 221" descr="http://www.icbf.gov.co/images/pobtrans.gif">
          <a:extLst>
            <a:ext uri="{FF2B5EF4-FFF2-40B4-BE49-F238E27FC236}">
              <a16:creationId xmlns:a16="http://schemas.microsoft.com/office/drawing/2014/main" id="{103D4287-5C85-400B-9F01-C8D6789AA5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3" name="Imagen 222" descr="http://www.icbf.gov.co/images/pobtrans.gif">
          <a:extLst>
            <a:ext uri="{FF2B5EF4-FFF2-40B4-BE49-F238E27FC236}">
              <a16:creationId xmlns:a16="http://schemas.microsoft.com/office/drawing/2014/main" id="{2BF3FA19-AF84-4EB1-9F6E-C7609EEBB0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4" name="Imagen 223" descr="http://www.icbf.gov.co/images/pobtrans.gif">
          <a:extLst>
            <a:ext uri="{FF2B5EF4-FFF2-40B4-BE49-F238E27FC236}">
              <a16:creationId xmlns:a16="http://schemas.microsoft.com/office/drawing/2014/main" id="{EBCE7B23-AEA3-4A9F-9243-24A3503418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5" name="Imagen 224" descr="http://www.icbf.gov.co/images/pobtrans.gif">
          <a:extLst>
            <a:ext uri="{FF2B5EF4-FFF2-40B4-BE49-F238E27FC236}">
              <a16:creationId xmlns:a16="http://schemas.microsoft.com/office/drawing/2014/main" id="{E971A51C-371C-48AE-9419-D352006193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6" name="Imagen 225" descr="http://www.icbf.gov.co/images/pobtrans.gif">
          <a:extLst>
            <a:ext uri="{FF2B5EF4-FFF2-40B4-BE49-F238E27FC236}">
              <a16:creationId xmlns:a16="http://schemas.microsoft.com/office/drawing/2014/main" id="{94FBA89C-322C-48C0-822A-007829017B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7" name="Imagen 226" descr="http://www.icbf.gov.co/images/pobtrans.gif">
          <a:extLst>
            <a:ext uri="{FF2B5EF4-FFF2-40B4-BE49-F238E27FC236}">
              <a16:creationId xmlns:a16="http://schemas.microsoft.com/office/drawing/2014/main" id="{C0C91DAB-1FE8-481F-8525-6ADFABEDBE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8" name="Imagen 227" descr="http://www.icbf.gov.co/images/pobtrans.gif">
          <a:extLst>
            <a:ext uri="{FF2B5EF4-FFF2-40B4-BE49-F238E27FC236}">
              <a16:creationId xmlns:a16="http://schemas.microsoft.com/office/drawing/2014/main" id="{811ECBC0-3A4F-4122-B30E-6DD066A85C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9" name="Imagen 228" descr="http://www.icbf.gov.co/images/pobtrans.gif">
          <a:extLst>
            <a:ext uri="{FF2B5EF4-FFF2-40B4-BE49-F238E27FC236}">
              <a16:creationId xmlns:a16="http://schemas.microsoft.com/office/drawing/2014/main" id="{741D3877-9DD6-4EDE-90D6-52F58762AD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0" name="Imagen 229" descr="http://www.icbf.gov.co/images/pobtrans.gif">
          <a:extLst>
            <a:ext uri="{FF2B5EF4-FFF2-40B4-BE49-F238E27FC236}">
              <a16:creationId xmlns:a16="http://schemas.microsoft.com/office/drawing/2014/main" id="{04E6DC63-8147-4BD6-A9EE-AB055A7E2E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1" name="Imagen 230" descr="http://www.icbf.gov.co/images/pobtrans.gif">
          <a:extLst>
            <a:ext uri="{FF2B5EF4-FFF2-40B4-BE49-F238E27FC236}">
              <a16:creationId xmlns:a16="http://schemas.microsoft.com/office/drawing/2014/main" id="{CCC6997A-D07A-43F7-821F-312C28A76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2" name="Imagen 231" descr="http://www.icbf.gov.co/images/pobtrans.gif">
          <a:extLst>
            <a:ext uri="{FF2B5EF4-FFF2-40B4-BE49-F238E27FC236}">
              <a16:creationId xmlns:a16="http://schemas.microsoft.com/office/drawing/2014/main" id="{2FE708A9-8E0C-439E-9A34-519005D365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3" name="Imagen 232" descr="http://www.icbf.gov.co/images/pobtrans.gif">
          <a:extLst>
            <a:ext uri="{FF2B5EF4-FFF2-40B4-BE49-F238E27FC236}">
              <a16:creationId xmlns:a16="http://schemas.microsoft.com/office/drawing/2014/main" id="{565455B7-DA2F-42E2-B901-8414C2FFD3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4" name="Imagen 233" descr="http://www.icbf.gov.co/images/pobtrans.gif">
          <a:extLst>
            <a:ext uri="{FF2B5EF4-FFF2-40B4-BE49-F238E27FC236}">
              <a16:creationId xmlns:a16="http://schemas.microsoft.com/office/drawing/2014/main" id="{88EB1DEA-0512-413A-A654-9CF68FAE9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5" name="Imagen 234" descr="http://www.icbf.gov.co/images/pobtrans.gif">
          <a:extLst>
            <a:ext uri="{FF2B5EF4-FFF2-40B4-BE49-F238E27FC236}">
              <a16:creationId xmlns:a16="http://schemas.microsoft.com/office/drawing/2014/main" id="{8E0E6AF4-1633-471D-AD73-B91F8EF1C3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6" name="Imagen 235" descr="http://www.icbf.gov.co/images/pobtrans.gif">
          <a:extLst>
            <a:ext uri="{FF2B5EF4-FFF2-40B4-BE49-F238E27FC236}">
              <a16:creationId xmlns:a16="http://schemas.microsoft.com/office/drawing/2014/main" id="{23026738-F0EA-48D3-A22B-EDDCE675C2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7" name="Imagen 236" descr="http://www.icbf.gov.co/images/pobtrans.gif">
          <a:extLst>
            <a:ext uri="{FF2B5EF4-FFF2-40B4-BE49-F238E27FC236}">
              <a16:creationId xmlns:a16="http://schemas.microsoft.com/office/drawing/2014/main" id="{222CA1E7-678B-40FA-B6E5-6AEB4C1487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8" name="Imagen 237" descr="http://www.icbf.gov.co/images/pobtrans.gif">
          <a:extLst>
            <a:ext uri="{FF2B5EF4-FFF2-40B4-BE49-F238E27FC236}">
              <a16:creationId xmlns:a16="http://schemas.microsoft.com/office/drawing/2014/main" id="{94B28D10-2443-42B0-9AD9-C5B293B0B5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9" name="Imagen 238" descr="http://www.icbf.gov.co/images/pobtrans.gif">
          <a:extLst>
            <a:ext uri="{FF2B5EF4-FFF2-40B4-BE49-F238E27FC236}">
              <a16:creationId xmlns:a16="http://schemas.microsoft.com/office/drawing/2014/main" id="{C1D2062E-3FBA-4812-BE54-6B2C1525B8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0" name="Imagen 239" descr="http://www.icbf.gov.co/images/pobtrans.gif">
          <a:extLst>
            <a:ext uri="{FF2B5EF4-FFF2-40B4-BE49-F238E27FC236}">
              <a16:creationId xmlns:a16="http://schemas.microsoft.com/office/drawing/2014/main" id="{967B5E40-FAEE-46B1-B719-4C52534829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1" name="Imagen 240" descr="http://www.icbf.gov.co/images/pobtrans.gif">
          <a:extLst>
            <a:ext uri="{FF2B5EF4-FFF2-40B4-BE49-F238E27FC236}">
              <a16:creationId xmlns:a16="http://schemas.microsoft.com/office/drawing/2014/main" id="{9E6CF480-BBCB-4D47-AFF0-DB3A29DAC4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2" name="Imagen 241" descr="http://www.icbf.gov.co/images/pobtrans.gif">
          <a:extLst>
            <a:ext uri="{FF2B5EF4-FFF2-40B4-BE49-F238E27FC236}">
              <a16:creationId xmlns:a16="http://schemas.microsoft.com/office/drawing/2014/main" id="{E2349824-854D-4CF0-A846-F13F7C6C68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3" name="Imagen 242" descr="http://www.icbf.gov.co/images/pobtrans.gif">
          <a:extLst>
            <a:ext uri="{FF2B5EF4-FFF2-40B4-BE49-F238E27FC236}">
              <a16:creationId xmlns:a16="http://schemas.microsoft.com/office/drawing/2014/main" id="{F3F13C95-A31C-46D9-B297-4C9FDE1B2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4" name="Imagen 243" descr="http://www.icbf.gov.co/images/pobtrans.gif">
          <a:extLst>
            <a:ext uri="{FF2B5EF4-FFF2-40B4-BE49-F238E27FC236}">
              <a16:creationId xmlns:a16="http://schemas.microsoft.com/office/drawing/2014/main" id="{B7767C94-7026-486A-9479-B064A497C7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5" name="Imagen 244" descr="http://www.icbf.gov.co/images/pobtrans.gif">
          <a:extLst>
            <a:ext uri="{FF2B5EF4-FFF2-40B4-BE49-F238E27FC236}">
              <a16:creationId xmlns:a16="http://schemas.microsoft.com/office/drawing/2014/main" id="{28693526-B6B6-42D2-ACC5-F820F11EA7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6" name="Imagen 245" descr="http://www.icbf.gov.co/images/pobtrans.gif">
          <a:extLst>
            <a:ext uri="{FF2B5EF4-FFF2-40B4-BE49-F238E27FC236}">
              <a16:creationId xmlns:a16="http://schemas.microsoft.com/office/drawing/2014/main" id="{BF593189-BFDF-4615-A18E-FE2BDCD744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7" name="Imagen 246" descr="http://www.icbf.gov.co/images/pobtrans.gif">
          <a:extLst>
            <a:ext uri="{FF2B5EF4-FFF2-40B4-BE49-F238E27FC236}">
              <a16:creationId xmlns:a16="http://schemas.microsoft.com/office/drawing/2014/main" id="{1CFFFD15-BB4C-46FC-9EAA-1D5F690E7C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8" name="Imagen 247" descr="http://www.icbf.gov.co/images/pobtrans.gif">
          <a:extLst>
            <a:ext uri="{FF2B5EF4-FFF2-40B4-BE49-F238E27FC236}">
              <a16:creationId xmlns:a16="http://schemas.microsoft.com/office/drawing/2014/main" id="{FBCBA854-9496-4CEA-9680-987A620432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9" name="Imagen 248" descr="http://www.icbf.gov.co/images/pobtrans.gif">
          <a:extLst>
            <a:ext uri="{FF2B5EF4-FFF2-40B4-BE49-F238E27FC236}">
              <a16:creationId xmlns:a16="http://schemas.microsoft.com/office/drawing/2014/main" id="{92686C7C-0227-4E1C-83AD-8B33A54B37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0" name="Imagen 249" descr="http://www.icbf.gov.co/images/pobtrans.gif">
          <a:extLst>
            <a:ext uri="{FF2B5EF4-FFF2-40B4-BE49-F238E27FC236}">
              <a16:creationId xmlns:a16="http://schemas.microsoft.com/office/drawing/2014/main" id="{BE325C03-B339-4BCA-83A8-B7B03946C2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1" name="Imagen 250" descr="http://www.icbf.gov.co/images/pobtrans.gif">
          <a:extLst>
            <a:ext uri="{FF2B5EF4-FFF2-40B4-BE49-F238E27FC236}">
              <a16:creationId xmlns:a16="http://schemas.microsoft.com/office/drawing/2014/main" id="{FCD69E03-B76F-44BD-B0EA-3766C1221E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2" name="Imagen 251" descr="http://www.icbf.gov.co/images/pobtrans.gif">
          <a:extLst>
            <a:ext uri="{FF2B5EF4-FFF2-40B4-BE49-F238E27FC236}">
              <a16:creationId xmlns:a16="http://schemas.microsoft.com/office/drawing/2014/main" id="{D7AE3698-E077-4D7C-AFB2-9B917EC2D1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3" name="Imagen 252" descr="http://www.icbf.gov.co/images/pobtrans.gif">
          <a:extLst>
            <a:ext uri="{FF2B5EF4-FFF2-40B4-BE49-F238E27FC236}">
              <a16:creationId xmlns:a16="http://schemas.microsoft.com/office/drawing/2014/main" id="{DA132F8E-803D-439D-8937-CD199DA06F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4" name="Imagen 253" descr="http://www.icbf.gov.co/images/pobtrans.gif">
          <a:extLst>
            <a:ext uri="{FF2B5EF4-FFF2-40B4-BE49-F238E27FC236}">
              <a16:creationId xmlns:a16="http://schemas.microsoft.com/office/drawing/2014/main" id="{F03ED3D4-5C6A-4184-A72D-0042BF1F59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5" name="Imagen 254" descr="http://www.icbf.gov.co/images/pobtrans.gif">
          <a:extLst>
            <a:ext uri="{FF2B5EF4-FFF2-40B4-BE49-F238E27FC236}">
              <a16:creationId xmlns:a16="http://schemas.microsoft.com/office/drawing/2014/main" id="{E8D37C85-DFB2-48C4-ADA3-10140140A6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6" name="Imagen 255" descr="http://www.icbf.gov.co/images/pobtrans.gif">
          <a:extLst>
            <a:ext uri="{FF2B5EF4-FFF2-40B4-BE49-F238E27FC236}">
              <a16:creationId xmlns:a16="http://schemas.microsoft.com/office/drawing/2014/main" id="{263ECBD0-322F-422B-AEF2-C02F381FCB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7" name="Imagen 256" descr="http://www.icbf.gov.co/images/pobtrans.gif">
          <a:extLst>
            <a:ext uri="{FF2B5EF4-FFF2-40B4-BE49-F238E27FC236}">
              <a16:creationId xmlns:a16="http://schemas.microsoft.com/office/drawing/2014/main" id="{1306C989-D571-4C71-AAF7-4457ADFE90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8" name="Imagen 257" descr="http://www.icbf.gov.co/images/pobtrans.gif">
          <a:extLst>
            <a:ext uri="{FF2B5EF4-FFF2-40B4-BE49-F238E27FC236}">
              <a16:creationId xmlns:a16="http://schemas.microsoft.com/office/drawing/2014/main" id="{08A6CAB0-2B50-4282-913C-38DF6E1C7B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9" name="Imagen 258" descr="http://www.icbf.gov.co/images/pobtrans.gif">
          <a:extLst>
            <a:ext uri="{FF2B5EF4-FFF2-40B4-BE49-F238E27FC236}">
              <a16:creationId xmlns:a16="http://schemas.microsoft.com/office/drawing/2014/main" id="{07C8EBEF-518F-4E18-85C6-E371F861A7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0" name="Imagen 259" descr="http://www.icbf.gov.co/images/pobtrans.gif">
          <a:extLst>
            <a:ext uri="{FF2B5EF4-FFF2-40B4-BE49-F238E27FC236}">
              <a16:creationId xmlns:a16="http://schemas.microsoft.com/office/drawing/2014/main" id="{90FC448C-0C67-43E2-8C44-3A36C59EF0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1" name="Imagen 260" descr="http://www.icbf.gov.co/images/pobtrans.gif">
          <a:extLst>
            <a:ext uri="{FF2B5EF4-FFF2-40B4-BE49-F238E27FC236}">
              <a16:creationId xmlns:a16="http://schemas.microsoft.com/office/drawing/2014/main" id="{22394906-EFE7-49BB-ADB2-68DDAB3E01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2" name="Imagen 261" descr="http://www.icbf.gov.co/images/pobtrans.gif">
          <a:extLst>
            <a:ext uri="{FF2B5EF4-FFF2-40B4-BE49-F238E27FC236}">
              <a16:creationId xmlns:a16="http://schemas.microsoft.com/office/drawing/2014/main" id="{3046270E-73CC-4746-88B8-587C71CCDE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3" name="Imagen 262" descr="http://www.icbf.gov.co/images/pobtrans.gif">
          <a:extLst>
            <a:ext uri="{FF2B5EF4-FFF2-40B4-BE49-F238E27FC236}">
              <a16:creationId xmlns:a16="http://schemas.microsoft.com/office/drawing/2014/main" id="{A86325E1-E69D-4910-B88D-E68E2B3649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4" name="Imagen 263" descr="http://www.icbf.gov.co/images/pobtrans.gif">
          <a:extLst>
            <a:ext uri="{FF2B5EF4-FFF2-40B4-BE49-F238E27FC236}">
              <a16:creationId xmlns:a16="http://schemas.microsoft.com/office/drawing/2014/main" id="{8BF4F729-E3AE-473C-88CF-683EF9F343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5" name="Imagen 264" descr="http://www.icbf.gov.co/images/pobtrans.gif">
          <a:extLst>
            <a:ext uri="{FF2B5EF4-FFF2-40B4-BE49-F238E27FC236}">
              <a16:creationId xmlns:a16="http://schemas.microsoft.com/office/drawing/2014/main" id="{F3352D15-4C0F-4F89-ABB5-FC6AAB0A5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6" name="Imagen 265" descr="http://www.icbf.gov.co/images/pobtrans.gif">
          <a:extLst>
            <a:ext uri="{FF2B5EF4-FFF2-40B4-BE49-F238E27FC236}">
              <a16:creationId xmlns:a16="http://schemas.microsoft.com/office/drawing/2014/main" id="{87F29EA5-A9F5-4C46-A66F-A36E2A9A55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7" name="Imagen 266" descr="http://www.icbf.gov.co/images/pobtrans.gif">
          <a:extLst>
            <a:ext uri="{FF2B5EF4-FFF2-40B4-BE49-F238E27FC236}">
              <a16:creationId xmlns:a16="http://schemas.microsoft.com/office/drawing/2014/main" id="{44D7297D-D174-45B3-8FBF-5728932F5A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8" name="Imagen 267" descr="http://www.icbf.gov.co/images/pobtrans.gif">
          <a:extLst>
            <a:ext uri="{FF2B5EF4-FFF2-40B4-BE49-F238E27FC236}">
              <a16:creationId xmlns:a16="http://schemas.microsoft.com/office/drawing/2014/main" id="{5683BA0B-1BD5-4AFF-95D8-6109BCF740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9" name="Imagen 268" descr="http://www.icbf.gov.co/images/pobtrans.gif">
          <a:extLst>
            <a:ext uri="{FF2B5EF4-FFF2-40B4-BE49-F238E27FC236}">
              <a16:creationId xmlns:a16="http://schemas.microsoft.com/office/drawing/2014/main" id="{2989C093-FA57-4339-9650-17CFDA9836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0" name="Imagen 269" descr="http://www.icbf.gov.co/images/pobtrans.gif">
          <a:extLst>
            <a:ext uri="{FF2B5EF4-FFF2-40B4-BE49-F238E27FC236}">
              <a16:creationId xmlns:a16="http://schemas.microsoft.com/office/drawing/2014/main" id="{31A0FC29-A5D7-4D47-A850-897E94336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1" name="Imagen 270" descr="http://www.icbf.gov.co/images/pobtrans.gif">
          <a:extLst>
            <a:ext uri="{FF2B5EF4-FFF2-40B4-BE49-F238E27FC236}">
              <a16:creationId xmlns:a16="http://schemas.microsoft.com/office/drawing/2014/main" id="{50FDFDE8-8C42-4E85-B063-25FED05A26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2" name="Imagen 271" descr="http://www.icbf.gov.co/images/pobtrans.gif">
          <a:extLst>
            <a:ext uri="{FF2B5EF4-FFF2-40B4-BE49-F238E27FC236}">
              <a16:creationId xmlns:a16="http://schemas.microsoft.com/office/drawing/2014/main" id="{0869208E-C5D7-493A-B7DC-2EEC00AACD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3" name="Imagen 272" descr="http://www.icbf.gov.co/images/pobtrans.gif">
          <a:extLst>
            <a:ext uri="{FF2B5EF4-FFF2-40B4-BE49-F238E27FC236}">
              <a16:creationId xmlns:a16="http://schemas.microsoft.com/office/drawing/2014/main" id="{0DC26AFA-3E95-4DC0-8511-FFE856CC1C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4" name="Imagen 273" descr="http://www.icbf.gov.co/images/pobtrans.gif">
          <a:extLst>
            <a:ext uri="{FF2B5EF4-FFF2-40B4-BE49-F238E27FC236}">
              <a16:creationId xmlns:a16="http://schemas.microsoft.com/office/drawing/2014/main" id="{69D8944E-4E50-4623-AD03-1262D489B3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5" name="Imagen 274" descr="http://www.icbf.gov.co/images/pobtrans.gif">
          <a:extLst>
            <a:ext uri="{FF2B5EF4-FFF2-40B4-BE49-F238E27FC236}">
              <a16:creationId xmlns:a16="http://schemas.microsoft.com/office/drawing/2014/main" id="{5F542ACC-8BA7-469C-BAF6-7B55E6499B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6" name="Imagen 275" descr="http://www.icbf.gov.co/images/pobtrans.gif">
          <a:extLst>
            <a:ext uri="{FF2B5EF4-FFF2-40B4-BE49-F238E27FC236}">
              <a16:creationId xmlns:a16="http://schemas.microsoft.com/office/drawing/2014/main" id="{98CEC255-FBC0-43F2-B8D4-02E85B34A5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7" name="Imagen 276" descr="http://www.icbf.gov.co/images/pobtrans.gif">
          <a:extLst>
            <a:ext uri="{FF2B5EF4-FFF2-40B4-BE49-F238E27FC236}">
              <a16:creationId xmlns:a16="http://schemas.microsoft.com/office/drawing/2014/main" id="{1B4B332A-CCB9-4CB0-B42A-7BEC2A8489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8" name="Imagen 277" descr="http://www.icbf.gov.co/images/pobtrans.gif">
          <a:extLst>
            <a:ext uri="{FF2B5EF4-FFF2-40B4-BE49-F238E27FC236}">
              <a16:creationId xmlns:a16="http://schemas.microsoft.com/office/drawing/2014/main" id="{F7FB51CB-1412-45D0-AC3B-6B4C349E02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9" name="Imagen 278" descr="http://www.icbf.gov.co/images/pobtrans.gif">
          <a:extLst>
            <a:ext uri="{FF2B5EF4-FFF2-40B4-BE49-F238E27FC236}">
              <a16:creationId xmlns:a16="http://schemas.microsoft.com/office/drawing/2014/main" id="{E4AD9F65-3118-46DB-AAD6-7374AFCDD8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0" name="Imagen 279" descr="http://www.icbf.gov.co/images/pobtrans.gif">
          <a:extLst>
            <a:ext uri="{FF2B5EF4-FFF2-40B4-BE49-F238E27FC236}">
              <a16:creationId xmlns:a16="http://schemas.microsoft.com/office/drawing/2014/main" id="{56DB883E-761E-4161-84D1-84B0BC76B2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1" name="Imagen 280" descr="http://www.icbf.gov.co/images/pobtrans.gif">
          <a:extLst>
            <a:ext uri="{FF2B5EF4-FFF2-40B4-BE49-F238E27FC236}">
              <a16:creationId xmlns:a16="http://schemas.microsoft.com/office/drawing/2014/main" id="{549EF639-EB4A-4326-9CCA-338C814959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2" name="Imagen 281" descr="http://www.icbf.gov.co/images/pobtrans.gif">
          <a:extLst>
            <a:ext uri="{FF2B5EF4-FFF2-40B4-BE49-F238E27FC236}">
              <a16:creationId xmlns:a16="http://schemas.microsoft.com/office/drawing/2014/main" id="{395D1B43-82B3-4F42-AF53-3D56889E44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3" name="Imagen 282" descr="http://www.icbf.gov.co/images/pobtrans.gif">
          <a:extLst>
            <a:ext uri="{FF2B5EF4-FFF2-40B4-BE49-F238E27FC236}">
              <a16:creationId xmlns:a16="http://schemas.microsoft.com/office/drawing/2014/main" id="{E001F90D-C99D-468C-9E10-33F761D564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4" name="Imagen 283" descr="http://www.icbf.gov.co/images/pobtrans.gif">
          <a:extLst>
            <a:ext uri="{FF2B5EF4-FFF2-40B4-BE49-F238E27FC236}">
              <a16:creationId xmlns:a16="http://schemas.microsoft.com/office/drawing/2014/main" id="{740ECEE4-9E78-4657-8E1B-F3BCF1632E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5" name="Imagen 284" descr="http://www.icbf.gov.co/images/pobtrans.gif">
          <a:extLst>
            <a:ext uri="{FF2B5EF4-FFF2-40B4-BE49-F238E27FC236}">
              <a16:creationId xmlns:a16="http://schemas.microsoft.com/office/drawing/2014/main" id="{3E129762-CADE-4166-BF84-4715563378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6" name="Imagen 285" descr="http://www.icbf.gov.co/images/pobtrans.gif">
          <a:extLst>
            <a:ext uri="{FF2B5EF4-FFF2-40B4-BE49-F238E27FC236}">
              <a16:creationId xmlns:a16="http://schemas.microsoft.com/office/drawing/2014/main" id="{E9CA9D6B-7450-46B7-8DB5-F0DAE5BE37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7" name="Imagen 286" descr="http://www.icbf.gov.co/images/pobtrans.gif">
          <a:extLst>
            <a:ext uri="{FF2B5EF4-FFF2-40B4-BE49-F238E27FC236}">
              <a16:creationId xmlns:a16="http://schemas.microsoft.com/office/drawing/2014/main" id="{CDF1F9FD-905A-49A4-89FD-243F965F7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8" name="Imagen 287" descr="http://www.icbf.gov.co/images/pobtrans.gif">
          <a:extLst>
            <a:ext uri="{FF2B5EF4-FFF2-40B4-BE49-F238E27FC236}">
              <a16:creationId xmlns:a16="http://schemas.microsoft.com/office/drawing/2014/main" id="{92351799-CA22-4B1E-9C01-762E9EE3AE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9" name="Imagen 288" descr="http://www.icbf.gov.co/images/pobtrans.gif">
          <a:extLst>
            <a:ext uri="{FF2B5EF4-FFF2-40B4-BE49-F238E27FC236}">
              <a16:creationId xmlns:a16="http://schemas.microsoft.com/office/drawing/2014/main" id="{91FF2783-4264-49C5-80D5-68F3D47529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0" name="Imagen 289" descr="http://www.icbf.gov.co/images/pobtrans.gif">
          <a:extLst>
            <a:ext uri="{FF2B5EF4-FFF2-40B4-BE49-F238E27FC236}">
              <a16:creationId xmlns:a16="http://schemas.microsoft.com/office/drawing/2014/main" id="{D8F85FF6-26E7-4763-9D0B-F2A8285304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1" name="Imagen 290" descr="http://www.icbf.gov.co/images/pobtrans.gif">
          <a:extLst>
            <a:ext uri="{FF2B5EF4-FFF2-40B4-BE49-F238E27FC236}">
              <a16:creationId xmlns:a16="http://schemas.microsoft.com/office/drawing/2014/main" id="{10C3803E-7281-46A2-8F32-17F9DC0E5A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2" name="Imagen 291" descr="http://www.icbf.gov.co/images/pobtrans.gif">
          <a:extLst>
            <a:ext uri="{FF2B5EF4-FFF2-40B4-BE49-F238E27FC236}">
              <a16:creationId xmlns:a16="http://schemas.microsoft.com/office/drawing/2014/main" id="{13D6711D-3626-461A-8F8E-9BEE0DA52E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3" name="Imagen 292" descr="http://www.icbf.gov.co/images/pobtrans.gif">
          <a:extLst>
            <a:ext uri="{FF2B5EF4-FFF2-40B4-BE49-F238E27FC236}">
              <a16:creationId xmlns:a16="http://schemas.microsoft.com/office/drawing/2014/main" id="{F3AC7104-4AB6-433A-8FF5-F4A2291179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4" name="Imagen 293" descr="http://www.icbf.gov.co/images/pobtrans.gif">
          <a:extLst>
            <a:ext uri="{FF2B5EF4-FFF2-40B4-BE49-F238E27FC236}">
              <a16:creationId xmlns:a16="http://schemas.microsoft.com/office/drawing/2014/main" id="{27C0F5BB-1DF5-4FAD-836D-02C4A4BA60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5" name="Imagen 294" descr="http://www.icbf.gov.co/images/pobtrans.gif">
          <a:extLst>
            <a:ext uri="{FF2B5EF4-FFF2-40B4-BE49-F238E27FC236}">
              <a16:creationId xmlns:a16="http://schemas.microsoft.com/office/drawing/2014/main" id="{92139257-B323-4BEF-B448-5F38E25A89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6" name="Imagen 295" descr="http://www.icbf.gov.co/images/pobtrans.gif">
          <a:extLst>
            <a:ext uri="{FF2B5EF4-FFF2-40B4-BE49-F238E27FC236}">
              <a16:creationId xmlns:a16="http://schemas.microsoft.com/office/drawing/2014/main" id="{18CB4CDF-934B-462F-8C41-FE0382B23F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7" name="Imagen 296" descr="http://www.icbf.gov.co/images/pobtrans.gif">
          <a:extLst>
            <a:ext uri="{FF2B5EF4-FFF2-40B4-BE49-F238E27FC236}">
              <a16:creationId xmlns:a16="http://schemas.microsoft.com/office/drawing/2014/main" id="{69D070D0-1C8D-4A2F-A950-15AF58982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8" name="Imagen 297" descr="http://www.icbf.gov.co/images/pobtrans.gif">
          <a:extLst>
            <a:ext uri="{FF2B5EF4-FFF2-40B4-BE49-F238E27FC236}">
              <a16:creationId xmlns:a16="http://schemas.microsoft.com/office/drawing/2014/main" id="{943529E8-8DB8-471E-95E7-A504118D81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9" name="Imagen 298" descr="http://www.icbf.gov.co/images/pobtrans.gif">
          <a:extLst>
            <a:ext uri="{FF2B5EF4-FFF2-40B4-BE49-F238E27FC236}">
              <a16:creationId xmlns:a16="http://schemas.microsoft.com/office/drawing/2014/main" id="{2A3291FF-B5C1-40CB-A781-2C4F520A7C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0" name="Imagen 299" descr="http://www.icbf.gov.co/images/pobtrans.gif">
          <a:extLst>
            <a:ext uri="{FF2B5EF4-FFF2-40B4-BE49-F238E27FC236}">
              <a16:creationId xmlns:a16="http://schemas.microsoft.com/office/drawing/2014/main" id="{19F6B384-F030-45A7-A311-378F17E1C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1" name="Imagen 300" descr="http://www.icbf.gov.co/images/pobtrans.gif">
          <a:extLst>
            <a:ext uri="{FF2B5EF4-FFF2-40B4-BE49-F238E27FC236}">
              <a16:creationId xmlns:a16="http://schemas.microsoft.com/office/drawing/2014/main" id="{EAB26CBC-D37F-4C8B-ABF0-908B5D2680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2" name="Imagen 301" descr="http://www.icbf.gov.co/images/pobtrans.gif">
          <a:extLst>
            <a:ext uri="{FF2B5EF4-FFF2-40B4-BE49-F238E27FC236}">
              <a16:creationId xmlns:a16="http://schemas.microsoft.com/office/drawing/2014/main" id="{63F1665A-2C99-4F74-8B80-A568160C74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3" name="Imagen 302" descr="http://www.icbf.gov.co/images/pobtrans.gif">
          <a:extLst>
            <a:ext uri="{FF2B5EF4-FFF2-40B4-BE49-F238E27FC236}">
              <a16:creationId xmlns:a16="http://schemas.microsoft.com/office/drawing/2014/main" id="{8D12E8E4-28FA-4EA1-AF1E-34AD0BB76A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4" name="Imagen 303" descr="http://www.icbf.gov.co/images/pobtrans.gif">
          <a:extLst>
            <a:ext uri="{FF2B5EF4-FFF2-40B4-BE49-F238E27FC236}">
              <a16:creationId xmlns:a16="http://schemas.microsoft.com/office/drawing/2014/main" id="{029D1EFF-94EE-4AAA-AB96-B233466F58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5" name="Imagen 304" descr="http://www.icbf.gov.co/images/pobtrans.gif">
          <a:extLst>
            <a:ext uri="{FF2B5EF4-FFF2-40B4-BE49-F238E27FC236}">
              <a16:creationId xmlns:a16="http://schemas.microsoft.com/office/drawing/2014/main" id="{64BAA204-E8E7-42DF-A3E8-E33144A60D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6" name="Imagen 305" descr="http://www.icbf.gov.co/images/pobtrans.gif">
          <a:extLst>
            <a:ext uri="{FF2B5EF4-FFF2-40B4-BE49-F238E27FC236}">
              <a16:creationId xmlns:a16="http://schemas.microsoft.com/office/drawing/2014/main" id="{433ED3A1-846D-4610-9AE2-2FB5FAA568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7" name="Imagen 306" descr="http://www.icbf.gov.co/images/pobtrans.gif">
          <a:extLst>
            <a:ext uri="{FF2B5EF4-FFF2-40B4-BE49-F238E27FC236}">
              <a16:creationId xmlns:a16="http://schemas.microsoft.com/office/drawing/2014/main" id="{2A84C6B8-78AF-4B8D-B35D-18450F34C2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8" name="Imagen 307" descr="http://www.icbf.gov.co/images/pobtrans.gif">
          <a:extLst>
            <a:ext uri="{FF2B5EF4-FFF2-40B4-BE49-F238E27FC236}">
              <a16:creationId xmlns:a16="http://schemas.microsoft.com/office/drawing/2014/main" id="{F13B8CB4-0A2D-4269-89B2-6C65864F00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9" name="Imagen 308" descr="http://www.icbf.gov.co/images/pobtrans.gif">
          <a:extLst>
            <a:ext uri="{FF2B5EF4-FFF2-40B4-BE49-F238E27FC236}">
              <a16:creationId xmlns:a16="http://schemas.microsoft.com/office/drawing/2014/main" id="{690D5488-76E2-41E0-B77B-0CBF36E6E9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0" name="Imagen 309" descr="http://www.icbf.gov.co/images/pobtrans.gif">
          <a:extLst>
            <a:ext uri="{FF2B5EF4-FFF2-40B4-BE49-F238E27FC236}">
              <a16:creationId xmlns:a16="http://schemas.microsoft.com/office/drawing/2014/main" id="{B3BF855A-7B49-47DF-BF9E-9BC1AFD7C0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1" name="Imagen 310" descr="http://www.icbf.gov.co/images/pobtrans.gif">
          <a:extLst>
            <a:ext uri="{FF2B5EF4-FFF2-40B4-BE49-F238E27FC236}">
              <a16:creationId xmlns:a16="http://schemas.microsoft.com/office/drawing/2014/main" id="{40E7651C-7D56-4760-9872-D2CA60EE77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2" name="Imagen 311" descr="http://www.icbf.gov.co/images/pobtrans.gif">
          <a:extLst>
            <a:ext uri="{FF2B5EF4-FFF2-40B4-BE49-F238E27FC236}">
              <a16:creationId xmlns:a16="http://schemas.microsoft.com/office/drawing/2014/main" id="{E372CCAE-F8D6-4F17-8903-6997B7FA20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3" name="Imagen 312" descr="http://www.icbf.gov.co/images/pobtrans.gif">
          <a:extLst>
            <a:ext uri="{FF2B5EF4-FFF2-40B4-BE49-F238E27FC236}">
              <a16:creationId xmlns:a16="http://schemas.microsoft.com/office/drawing/2014/main" id="{648BC6DE-9DB7-4289-8E74-999CF0286B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4" name="Imagen 313" descr="http://www.icbf.gov.co/images/pobtrans.gif">
          <a:extLst>
            <a:ext uri="{FF2B5EF4-FFF2-40B4-BE49-F238E27FC236}">
              <a16:creationId xmlns:a16="http://schemas.microsoft.com/office/drawing/2014/main" id="{1D16F8C2-B954-42CA-8EFB-CB2AEAFA6E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5" name="Imagen 314" descr="http://www.icbf.gov.co/images/pobtrans.gif">
          <a:extLst>
            <a:ext uri="{FF2B5EF4-FFF2-40B4-BE49-F238E27FC236}">
              <a16:creationId xmlns:a16="http://schemas.microsoft.com/office/drawing/2014/main" id="{E7E9470F-EB03-4C66-9CE8-143BAB406E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6" name="Imagen 315" descr="http://www.icbf.gov.co/images/pobtrans.gif">
          <a:extLst>
            <a:ext uri="{FF2B5EF4-FFF2-40B4-BE49-F238E27FC236}">
              <a16:creationId xmlns:a16="http://schemas.microsoft.com/office/drawing/2014/main" id="{2DCA880B-E7FF-4D1C-AD11-FEF6517D1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7" name="Imagen 316" descr="http://www.icbf.gov.co/images/pobtrans.gif">
          <a:extLst>
            <a:ext uri="{FF2B5EF4-FFF2-40B4-BE49-F238E27FC236}">
              <a16:creationId xmlns:a16="http://schemas.microsoft.com/office/drawing/2014/main" id="{5E124085-C52E-4E2E-AAEE-E5241778B2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8" name="Imagen 317" descr="http://www.icbf.gov.co/images/pobtrans.gif">
          <a:extLst>
            <a:ext uri="{FF2B5EF4-FFF2-40B4-BE49-F238E27FC236}">
              <a16:creationId xmlns:a16="http://schemas.microsoft.com/office/drawing/2014/main" id="{BE0A441F-E3E3-48C3-8D6E-7717DCB253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9" name="Imagen 318" descr="http://www.icbf.gov.co/images/pobtrans.gif">
          <a:extLst>
            <a:ext uri="{FF2B5EF4-FFF2-40B4-BE49-F238E27FC236}">
              <a16:creationId xmlns:a16="http://schemas.microsoft.com/office/drawing/2014/main" id="{8CFBA603-1D2F-4492-997B-99B82B48F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848802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4</xdr:col>
      <xdr:colOff>0</xdr:colOff>
      <xdr:row>67</xdr:row>
      <xdr:rowOff>0</xdr:rowOff>
    </xdr:from>
    <xdr:to>
      <xdr:col>4</xdr:col>
      <xdr:colOff>9525</xdr:colOff>
      <xdr:row>67</xdr:row>
      <xdr:rowOff>114300</xdr:rowOff>
    </xdr:to>
    <xdr:pic>
      <xdr:nvPicPr>
        <xdr:cNvPr id="2" name="Imagen 305" descr="http://www.icbf.gov.co/images/pobtrans.gif">
          <a:extLst>
            <a:ext uri="{FF2B5EF4-FFF2-40B4-BE49-F238E27FC236}">
              <a16:creationId xmlns:a16="http://schemas.microsoft.com/office/drawing/2014/main" id="{6E7A4CCE-EC51-435F-85AA-A6C1CE5D7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 name="Imagen 306" descr="http://www.icbf.gov.co/images/pobtrans.gif">
          <a:extLst>
            <a:ext uri="{FF2B5EF4-FFF2-40B4-BE49-F238E27FC236}">
              <a16:creationId xmlns:a16="http://schemas.microsoft.com/office/drawing/2014/main" id="{EE99E3B6-FD44-4E28-9211-0C2F3DB808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 name="Imagen 307" descr="http://www.icbf.gov.co/images/pobtrans.gif">
          <a:extLst>
            <a:ext uri="{FF2B5EF4-FFF2-40B4-BE49-F238E27FC236}">
              <a16:creationId xmlns:a16="http://schemas.microsoft.com/office/drawing/2014/main" id="{5403B9AC-87F0-4A67-8165-B1C8CDD0D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 name="Imagen 697" descr="http://www.icbf.gov.co/images/pobtrans.gif">
          <a:extLst>
            <a:ext uri="{FF2B5EF4-FFF2-40B4-BE49-F238E27FC236}">
              <a16:creationId xmlns:a16="http://schemas.microsoft.com/office/drawing/2014/main" id="{28391196-1279-4133-AFD5-0AD1AA18C3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 name="Imagen 785" descr="http://www.icbf.gov.co/images/pobtrans.gif">
          <a:extLst>
            <a:ext uri="{FF2B5EF4-FFF2-40B4-BE49-F238E27FC236}">
              <a16:creationId xmlns:a16="http://schemas.microsoft.com/office/drawing/2014/main" id="{81D8F0CB-952F-4C3B-BDD0-C55A9F9AB1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 name="Imagen 790" descr="http://www.icbf.gov.co/images/pobtrans.gif">
          <a:extLst>
            <a:ext uri="{FF2B5EF4-FFF2-40B4-BE49-F238E27FC236}">
              <a16:creationId xmlns:a16="http://schemas.microsoft.com/office/drawing/2014/main" id="{AC8149F5-B0DF-4264-8106-84877BDF9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 name="Imagen 1079" descr="http://www.icbf.gov.co/images/pobtrans.gif">
          <a:extLst>
            <a:ext uri="{FF2B5EF4-FFF2-40B4-BE49-F238E27FC236}">
              <a16:creationId xmlns:a16="http://schemas.microsoft.com/office/drawing/2014/main" id="{0767BB74-76E0-439F-9D70-1D1A88CCC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 name="Imagen 1566" descr="http://www.icbf.gov.co/images/pobtrans.gif">
          <a:extLst>
            <a:ext uri="{FF2B5EF4-FFF2-40B4-BE49-F238E27FC236}">
              <a16:creationId xmlns:a16="http://schemas.microsoft.com/office/drawing/2014/main" id="{D85F75CF-FE39-4B92-BA06-582C55EC3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 name="Imagen 1570" descr="http://www.icbf.gov.co/images/pobtrans.gif">
          <a:extLst>
            <a:ext uri="{FF2B5EF4-FFF2-40B4-BE49-F238E27FC236}">
              <a16:creationId xmlns:a16="http://schemas.microsoft.com/office/drawing/2014/main" id="{2298E739-2768-4918-85E0-A2AE2DC476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 name="Imagen 1687" descr="http://www.icbf.gov.co/images/pobtrans.gif">
          <a:extLst>
            <a:ext uri="{FF2B5EF4-FFF2-40B4-BE49-F238E27FC236}">
              <a16:creationId xmlns:a16="http://schemas.microsoft.com/office/drawing/2014/main" id="{B269A51B-5551-4C93-89C1-7C382953E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 name="Imagen 1914" descr="http://www.icbf.gov.co/images/pobtrans.gif">
          <a:extLst>
            <a:ext uri="{FF2B5EF4-FFF2-40B4-BE49-F238E27FC236}">
              <a16:creationId xmlns:a16="http://schemas.microsoft.com/office/drawing/2014/main" id="{10536A3A-7727-42F2-91F7-E9517644DD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 name="Imagen 2186" descr="http://www.icbf.gov.co/images/pobtrans.gif">
          <a:extLst>
            <a:ext uri="{FF2B5EF4-FFF2-40B4-BE49-F238E27FC236}">
              <a16:creationId xmlns:a16="http://schemas.microsoft.com/office/drawing/2014/main" id="{029DBDE9-A091-4DFB-8992-B3930CA697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 name="Imagen 2221" descr="http://www.icbf.gov.co/images/pobtrans.gif">
          <a:extLst>
            <a:ext uri="{FF2B5EF4-FFF2-40B4-BE49-F238E27FC236}">
              <a16:creationId xmlns:a16="http://schemas.microsoft.com/office/drawing/2014/main" id="{D5411BF3-6894-44EB-889E-C597A827E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5" name="Imagen 2859" descr="http://www.icbf.gov.co/images/pobtrans.gif">
          <a:extLst>
            <a:ext uri="{FF2B5EF4-FFF2-40B4-BE49-F238E27FC236}">
              <a16:creationId xmlns:a16="http://schemas.microsoft.com/office/drawing/2014/main" id="{26475085-CB34-44BF-80B2-65EED57620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6" name="Imagen 2870" descr="http://www.icbf.gov.co/images/pobtrans.gif">
          <a:extLst>
            <a:ext uri="{FF2B5EF4-FFF2-40B4-BE49-F238E27FC236}">
              <a16:creationId xmlns:a16="http://schemas.microsoft.com/office/drawing/2014/main" id="{6BBAA8A3-6AE6-4237-8B50-024B1106D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7" name="Imagen 2951" descr="http://www.icbf.gov.co/images/pobtrans.gif">
          <a:extLst>
            <a:ext uri="{FF2B5EF4-FFF2-40B4-BE49-F238E27FC236}">
              <a16:creationId xmlns:a16="http://schemas.microsoft.com/office/drawing/2014/main" id="{C916E0D9-3F93-4AF1-95E4-F4EAE1A69C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8" name="Imagen 2954" descr="http://www.icbf.gov.co/images/pobtrans.gif">
          <a:extLst>
            <a:ext uri="{FF2B5EF4-FFF2-40B4-BE49-F238E27FC236}">
              <a16:creationId xmlns:a16="http://schemas.microsoft.com/office/drawing/2014/main" id="{FFE7DD34-2DF5-45FC-ABBF-253186151E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9" name="Imagen 3123" descr="http://www.icbf.gov.co/images/pobtrans.gif">
          <a:extLst>
            <a:ext uri="{FF2B5EF4-FFF2-40B4-BE49-F238E27FC236}">
              <a16:creationId xmlns:a16="http://schemas.microsoft.com/office/drawing/2014/main" id="{EF4D5DDD-984D-4980-A03A-73C132BEB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0" name="Imagen 3206" descr="http://www.icbf.gov.co/images/pobtrans.gif">
          <a:extLst>
            <a:ext uri="{FF2B5EF4-FFF2-40B4-BE49-F238E27FC236}">
              <a16:creationId xmlns:a16="http://schemas.microsoft.com/office/drawing/2014/main" id="{CFD4E02B-95B4-46FE-8701-405609C43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1" name="Imagen 3810" descr="http://www.icbf.gov.co/images/pobtrans.gif">
          <a:extLst>
            <a:ext uri="{FF2B5EF4-FFF2-40B4-BE49-F238E27FC236}">
              <a16:creationId xmlns:a16="http://schemas.microsoft.com/office/drawing/2014/main" id="{49AA10FB-7FF7-48A6-9075-35AA2AA0F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2" name="Imagen 3821" descr="http://www.icbf.gov.co/images/pobtrans.gif">
          <a:extLst>
            <a:ext uri="{FF2B5EF4-FFF2-40B4-BE49-F238E27FC236}">
              <a16:creationId xmlns:a16="http://schemas.microsoft.com/office/drawing/2014/main" id="{A38F86F2-3BE6-4DD4-9564-5BBE94D24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3" name="Imagen 3899" descr="http://www.icbf.gov.co/images/pobtrans.gif">
          <a:extLst>
            <a:ext uri="{FF2B5EF4-FFF2-40B4-BE49-F238E27FC236}">
              <a16:creationId xmlns:a16="http://schemas.microsoft.com/office/drawing/2014/main" id="{62124452-BF24-42F9-BCCC-93EE74D0FC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4" name="Imagen 3909" descr="http://www.icbf.gov.co/images/pobtrans.gif">
          <a:extLst>
            <a:ext uri="{FF2B5EF4-FFF2-40B4-BE49-F238E27FC236}">
              <a16:creationId xmlns:a16="http://schemas.microsoft.com/office/drawing/2014/main" id="{3ABA252A-CEEE-4E29-8FA8-BE58167A38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5" name="Imagen 4244" descr="http://www.icbf.gov.co/images/pobtrans.gif">
          <a:extLst>
            <a:ext uri="{FF2B5EF4-FFF2-40B4-BE49-F238E27FC236}">
              <a16:creationId xmlns:a16="http://schemas.microsoft.com/office/drawing/2014/main" id="{D9575054-F196-455C-815E-B64043A20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6" name="Imagen 4461" descr="http://www.icbf.gov.co/images/pobtrans.gif">
          <a:extLst>
            <a:ext uri="{FF2B5EF4-FFF2-40B4-BE49-F238E27FC236}">
              <a16:creationId xmlns:a16="http://schemas.microsoft.com/office/drawing/2014/main" id="{08F375D5-66DC-453F-9A8A-2DF7EEEB3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7" name="Imagen 4811" descr="http://www.icbf.gov.co/images/pobtrans.gif">
          <a:extLst>
            <a:ext uri="{FF2B5EF4-FFF2-40B4-BE49-F238E27FC236}">
              <a16:creationId xmlns:a16="http://schemas.microsoft.com/office/drawing/2014/main" id="{8F6285E3-099F-4B87-8E28-5F890BC0B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8" name="Imagen 4820" descr="http://www.icbf.gov.co/images/pobtrans.gif">
          <a:extLst>
            <a:ext uri="{FF2B5EF4-FFF2-40B4-BE49-F238E27FC236}">
              <a16:creationId xmlns:a16="http://schemas.microsoft.com/office/drawing/2014/main" id="{F56840A0-13C2-4E85-86B3-DA00915840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29" name="Imagen 5584" descr="http://www.icbf.gov.co/images/pobtrans.gif">
          <a:extLst>
            <a:ext uri="{FF2B5EF4-FFF2-40B4-BE49-F238E27FC236}">
              <a16:creationId xmlns:a16="http://schemas.microsoft.com/office/drawing/2014/main" id="{E936228B-B265-413F-9D5F-10F9A26798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0" name="Imagen 5931" descr="http://www.icbf.gov.co/images/pobtrans.gif">
          <a:extLst>
            <a:ext uri="{FF2B5EF4-FFF2-40B4-BE49-F238E27FC236}">
              <a16:creationId xmlns:a16="http://schemas.microsoft.com/office/drawing/2014/main" id="{A04538DC-6151-4054-8CC9-A2899E879C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1" name="Imagen 6103" descr="http://www.icbf.gov.co/images/pobtrans.gif">
          <a:extLst>
            <a:ext uri="{FF2B5EF4-FFF2-40B4-BE49-F238E27FC236}">
              <a16:creationId xmlns:a16="http://schemas.microsoft.com/office/drawing/2014/main" id="{11A14D94-53FE-4377-9AEC-0310F9CB79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2" name="Imagen 6107" descr="http://www.icbf.gov.co/images/pobtrans.gif">
          <a:extLst>
            <a:ext uri="{FF2B5EF4-FFF2-40B4-BE49-F238E27FC236}">
              <a16:creationId xmlns:a16="http://schemas.microsoft.com/office/drawing/2014/main" id="{63522CE0-5AC0-4C42-829C-F0F30EC308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3" name="Imagen 6731" descr="http://www.icbf.gov.co/images/pobtrans.gif">
          <a:extLst>
            <a:ext uri="{FF2B5EF4-FFF2-40B4-BE49-F238E27FC236}">
              <a16:creationId xmlns:a16="http://schemas.microsoft.com/office/drawing/2014/main" id="{37B8393E-50A3-44CD-B462-D98CADD59B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4" name="Imagen 6951" descr="http://www.icbf.gov.co/images/pobtrans.gif">
          <a:extLst>
            <a:ext uri="{FF2B5EF4-FFF2-40B4-BE49-F238E27FC236}">
              <a16:creationId xmlns:a16="http://schemas.microsoft.com/office/drawing/2014/main" id="{204472FB-AEC4-4087-8C10-7BB45527A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5" name="Imagen 7032" descr="http://www.icbf.gov.co/images/pobtrans.gif">
          <a:extLst>
            <a:ext uri="{FF2B5EF4-FFF2-40B4-BE49-F238E27FC236}">
              <a16:creationId xmlns:a16="http://schemas.microsoft.com/office/drawing/2014/main" id="{3E11D659-55D2-4382-8716-97C75F2C0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6" name="Imagen 7042" descr="http://www.icbf.gov.co/images/pobtrans.gif">
          <a:extLst>
            <a:ext uri="{FF2B5EF4-FFF2-40B4-BE49-F238E27FC236}">
              <a16:creationId xmlns:a16="http://schemas.microsoft.com/office/drawing/2014/main" id="{3C563212-556B-4774-82FE-F142288C6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7" name="Imagen 7053" descr="http://www.icbf.gov.co/images/pobtrans.gif">
          <a:extLst>
            <a:ext uri="{FF2B5EF4-FFF2-40B4-BE49-F238E27FC236}">
              <a16:creationId xmlns:a16="http://schemas.microsoft.com/office/drawing/2014/main" id="{F2705C6A-F63C-4F7B-AF75-7DE5772F12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8" name="Imagen 7120" descr="http://www.icbf.gov.co/images/pobtrans.gif">
          <a:extLst>
            <a:ext uri="{FF2B5EF4-FFF2-40B4-BE49-F238E27FC236}">
              <a16:creationId xmlns:a16="http://schemas.microsoft.com/office/drawing/2014/main" id="{8C250CA5-4152-4C84-A86D-07A1628E3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39" name="Imagen 7187" descr="http://www.icbf.gov.co/images/pobtrans.gif">
          <a:extLst>
            <a:ext uri="{FF2B5EF4-FFF2-40B4-BE49-F238E27FC236}">
              <a16:creationId xmlns:a16="http://schemas.microsoft.com/office/drawing/2014/main" id="{4167811D-5DAB-466E-9243-6C64C2C06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0" name="Imagen 7417" descr="http://www.icbf.gov.co/images/pobtrans.gif">
          <a:extLst>
            <a:ext uri="{FF2B5EF4-FFF2-40B4-BE49-F238E27FC236}">
              <a16:creationId xmlns:a16="http://schemas.microsoft.com/office/drawing/2014/main" id="{3592FE1E-90DF-4FFE-9628-2A03E0167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1" name="Imagen 7504" descr="http://www.icbf.gov.co/images/pobtrans.gif">
          <a:extLst>
            <a:ext uri="{FF2B5EF4-FFF2-40B4-BE49-F238E27FC236}">
              <a16:creationId xmlns:a16="http://schemas.microsoft.com/office/drawing/2014/main" id="{98F80FC9-4EED-44FB-AC0D-5CB970C55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2" name="Imagen 7597" descr="http://www.icbf.gov.co/images/pobtrans.gif">
          <a:extLst>
            <a:ext uri="{FF2B5EF4-FFF2-40B4-BE49-F238E27FC236}">
              <a16:creationId xmlns:a16="http://schemas.microsoft.com/office/drawing/2014/main" id="{5F692E44-07D6-492C-8803-BA085AB7D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3" name="Imagen 7659" descr="http://www.icbf.gov.co/images/pobtrans.gif">
          <a:extLst>
            <a:ext uri="{FF2B5EF4-FFF2-40B4-BE49-F238E27FC236}">
              <a16:creationId xmlns:a16="http://schemas.microsoft.com/office/drawing/2014/main" id="{C2F2FB0A-C19F-41CD-86C7-5651E553C2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4" name="Imagen 7767" descr="http://www.icbf.gov.co/images/pobtrans.gif">
          <a:extLst>
            <a:ext uri="{FF2B5EF4-FFF2-40B4-BE49-F238E27FC236}">
              <a16:creationId xmlns:a16="http://schemas.microsoft.com/office/drawing/2014/main" id="{09047493-6479-43C1-BAB9-580FFADB2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5" name="Imagen 7853" descr="http://www.icbf.gov.co/images/pobtrans.gif">
          <a:extLst>
            <a:ext uri="{FF2B5EF4-FFF2-40B4-BE49-F238E27FC236}">
              <a16:creationId xmlns:a16="http://schemas.microsoft.com/office/drawing/2014/main" id="{2433654D-2445-4622-A92C-3100DBD71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6" name="Imagen 7936" descr="http://www.icbf.gov.co/images/pobtrans.gif">
          <a:extLst>
            <a:ext uri="{FF2B5EF4-FFF2-40B4-BE49-F238E27FC236}">
              <a16:creationId xmlns:a16="http://schemas.microsoft.com/office/drawing/2014/main" id="{B4474FB2-38AC-463F-96DC-B70AC0C41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7" name="Imagen 8612" descr="http://www.icbf.gov.co/images/pobtrans.gif">
          <a:extLst>
            <a:ext uri="{FF2B5EF4-FFF2-40B4-BE49-F238E27FC236}">
              <a16:creationId xmlns:a16="http://schemas.microsoft.com/office/drawing/2014/main" id="{04435021-FA20-4D74-AFDA-18EF3EAEF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8" name="Imagen 9931" descr="http://www.icbf.gov.co/images/pobtrans.gif">
          <a:extLst>
            <a:ext uri="{FF2B5EF4-FFF2-40B4-BE49-F238E27FC236}">
              <a16:creationId xmlns:a16="http://schemas.microsoft.com/office/drawing/2014/main" id="{53680940-32BC-4381-8885-9C34ECDDB6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49" name="Imagen 10425" descr="http://www.icbf.gov.co/images/pobtrans.gif">
          <a:extLst>
            <a:ext uri="{FF2B5EF4-FFF2-40B4-BE49-F238E27FC236}">
              <a16:creationId xmlns:a16="http://schemas.microsoft.com/office/drawing/2014/main" id="{AF20D9D9-FF18-48DB-B636-5D231B49A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0" name="Imagen 10665" descr="http://www.icbf.gov.co/images/pobtrans.gif">
          <a:extLst>
            <a:ext uri="{FF2B5EF4-FFF2-40B4-BE49-F238E27FC236}">
              <a16:creationId xmlns:a16="http://schemas.microsoft.com/office/drawing/2014/main" id="{50E6311A-DEAE-47C5-8C16-4670EDB4C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1" name="Imagen 12565" descr="http://www.icbf.gov.co/images/pobtrans.gif">
          <a:extLst>
            <a:ext uri="{FF2B5EF4-FFF2-40B4-BE49-F238E27FC236}">
              <a16:creationId xmlns:a16="http://schemas.microsoft.com/office/drawing/2014/main" id="{77CE0806-2FAF-4801-8FE9-72455F1587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2" name="Imagen 12591" descr="http://www.icbf.gov.co/images/pobtrans.gif">
          <a:extLst>
            <a:ext uri="{FF2B5EF4-FFF2-40B4-BE49-F238E27FC236}">
              <a16:creationId xmlns:a16="http://schemas.microsoft.com/office/drawing/2014/main" id="{6B90C056-502C-4D65-9414-BB0856923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3" name="Imagen 12605" descr="http://www.icbf.gov.co/images/pobtrans.gif">
          <a:extLst>
            <a:ext uri="{FF2B5EF4-FFF2-40B4-BE49-F238E27FC236}">
              <a16:creationId xmlns:a16="http://schemas.microsoft.com/office/drawing/2014/main" id="{CCE95C83-2CE8-468D-A187-8AD887F66E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4" name="Imagen 12623" descr="http://www.icbf.gov.co/images/pobtrans.gif">
          <a:extLst>
            <a:ext uri="{FF2B5EF4-FFF2-40B4-BE49-F238E27FC236}">
              <a16:creationId xmlns:a16="http://schemas.microsoft.com/office/drawing/2014/main" id="{6BF8F684-E2F7-40FC-89EB-58F326D99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5" name="Imagen 12635" descr="http://www.icbf.gov.co/images/pobtrans.gif">
          <a:extLst>
            <a:ext uri="{FF2B5EF4-FFF2-40B4-BE49-F238E27FC236}">
              <a16:creationId xmlns:a16="http://schemas.microsoft.com/office/drawing/2014/main" id="{98CA7E1B-F066-4361-90F5-7F2CF489A1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6" name="Imagen 12645" descr="http://www.icbf.gov.co/images/pobtrans.gif">
          <a:extLst>
            <a:ext uri="{FF2B5EF4-FFF2-40B4-BE49-F238E27FC236}">
              <a16:creationId xmlns:a16="http://schemas.microsoft.com/office/drawing/2014/main" id="{8ED0221D-4638-49EF-97D3-53B2E3C69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7" name="Imagen 12651" descr="http://www.icbf.gov.co/images/pobtrans.gif">
          <a:extLst>
            <a:ext uri="{FF2B5EF4-FFF2-40B4-BE49-F238E27FC236}">
              <a16:creationId xmlns:a16="http://schemas.microsoft.com/office/drawing/2014/main" id="{99A3B4E5-26D0-4B52-B641-C1E0FE7AF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8" name="Imagen 13130" descr="http://www.icbf.gov.co/images/pobtrans.gif">
          <a:extLst>
            <a:ext uri="{FF2B5EF4-FFF2-40B4-BE49-F238E27FC236}">
              <a16:creationId xmlns:a16="http://schemas.microsoft.com/office/drawing/2014/main" id="{8A3529D6-D73C-4475-B28A-B57DB09BDA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59" name="Imagen 13576" descr="http://www.icbf.gov.co/images/pobtrans.gif">
          <a:extLst>
            <a:ext uri="{FF2B5EF4-FFF2-40B4-BE49-F238E27FC236}">
              <a16:creationId xmlns:a16="http://schemas.microsoft.com/office/drawing/2014/main" id="{82F66466-562D-475A-A67F-2309389F9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0" name="Imagen 13599" descr="http://www.icbf.gov.co/images/pobtrans.gif">
          <a:extLst>
            <a:ext uri="{FF2B5EF4-FFF2-40B4-BE49-F238E27FC236}">
              <a16:creationId xmlns:a16="http://schemas.microsoft.com/office/drawing/2014/main" id="{40C83BB0-43F2-4D84-80F6-2C94FA228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1" name="Imagen 13600" descr="http://www.icbf.gov.co/images/pobtrans.gif">
          <a:extLst>
            <a:ext uri="{FF2B5EF4-FFF2-40B4-BE49-F238E27FC236}">
              <a16:creationId xmlns:a16="http://schemas.microsoft.com/office/drawing/2014/main" id="{81B2ABCE-7432-4778-946E-D570A6AFA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2" name="Imagen 13603" descr="http://www.icbf.gov.co/images/pobtrans.gif">
          <a:extLst>
            <a:ext uri="{FF2B5EF4-FFF2-40B4-BE49-F238E27FC236}">
              <a16:creationId xmlns:a16="http://schemas.microsoft.com/office/drawing/2014/main" id="{26024658-9C2B-46AE-AA79-E5C7E877E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3" name="Imagen 13611" descr="http://www.icbf.gov.co/images/pobtrans.gif">
          <a:extLst>
            <a:ext uri="{FF2B5EF4-FFF2-40B4-BE49-F238E27FC236}">
              <a16:creationId xmlns:a16="http://schemas.microsoft.com/office/drawing/2014/main" id="{E2FFF12A-B614-4862-9EB5-56DE95600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4" name="Imagen 13903" descr="http://www.icbf.gov.co/images/pobtrans.gif">
          <a:extLst>
            <a:ext uri="{FF2B5EF4-FFF2-40B4-BE49-F238E27FC236}">
              <a16:creationId xmlns:a16="http://schemas.microsoft.com/office/drawing/2014/main" id="{795E05BB-790D-45B4-AFB5-067E29B61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5" name="Imagen 13983" descr="http://www.icbf.gov.co/images/pobtrans.gif">
          <a:extLst>
            <a:ext uri="{FF2B5EF4-FFF2-40B4-BE49-F238E27FC236}">
              <a16:creationId xmlns:a16="http://schemas.microsoft.com/office/drawing/2014/main" id="{67CF1ACD-00A7-4D1C-8AD7-F6EDE05C7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6" name="Imagen 14387" descr="http://www.icbf.gov.co/images/pobtrans.gif">
          <a:extLst>
            <a:ext uri="{FF2B5EF4-FFF2-40B4-BE49-F238E27FC236}">
              <a16:creationId xmlns:a16="http://schemas.microsoft.com/office/drawing/2014/main" id="{64E2D240-22A2-489F-9A57-EDA4A9BE28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7" name="Imagen 14460" descr="http://www.icbf.gov.co/images/pobtrans.gif">
          <a:extLst>
            <a:ext uri="{FF2B5EF4-FFF2-40B4-BE49-F238E27FC236}">
              <a16:creationId xmlns:a16="http://schemas.microsoft.com/office/drawing/2014/main" id="{64D0DB7C-EE4C-4B15-A34D-9CC36AA2F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8" name="Imagen 14689" descr="http://www.icbf.gov.co/images/pobtrans.gif">
          <a:extLst>
            <a:ext uri="{FF2B5EF4-FFF2-40B4-BE49-F238E27FC236}">
              <a16:creationId xmlns:a16="http://schemas.microsoft.com/office/drawing/2014/main" id="{BE9BA1B2-5A1E-4244-AB79-CB6C98B9F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69" name="Imagen 14884" descr="http://www.icbf.gov.co/images/pobtrans.gif">
          <a:extLst>
            <a:ext uri="{FF2B5EF4-FFF2-40B4-BE49-F238E27FC236}">
              <a16:creationId xmlns:a16="http://schemas.microsoft.com/office/drawing/2014/main" id="{78C4D79E-8B25-41AC-8818-E12FA8685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0" name="Imagen 15080" descr="http://www.icbf.gov.co/images/pobtrans.gif">
          <a:extLst>
            <a:ext uri="{FF2B5EF4-FFF2-40B4-BE49-F238E27FC236}">
              <a16:creationId xmlns:a16="http://schemas.microsoft.com/office/drawing/2014/main" id="{EBEFDB19-89C5-44AC-A7B3-074519514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1" name="Imagen 15397" descr="http://www.icbf.gov.co/images/pobtrans.gif">
          <a:extLst>
            <a:ext uri="{FF2B5EF4-FFF2-40B4-BE49-F238E27FC236}">
              <a16:creationId xmlns:a16="http://schemas.microsoft.com/office/drawing/2014/main" id="{3A7F1796-7EAF-43ED-BD26-1156258CF5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2" name="Imagen 15538" descr="http://www.icbf.gov.co/images/pobtrans.gif">
          <a:extLst>
            <a:ext uri="{FF2B5EF4-FFF2-40B4-BE49-F238E27FC236}">
              <a16:creationId xmlns:a16="http://schemas.microsoft.com/office/drawing/2014/main" id="{FDF99B70-4069-44AA-BFAF-D4F65D89C7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3" name="Imagen 15814" descr="http://www.icbf.gov.co/images/pobtrans.gif">
          <a:extLst>
            <a:ext uri="{FF2B5EF4-FFF2-40B4-BE49-F238E27FC236}">
              <a16:creationId xmlns:a16="http://schemas.microsoft.com/office/drawing/2014/main" id="{40E6C64B-B9EF-4FB8-B3D6-F39D35AA42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4" name="Imagen 15817" descr="http://www.icbf.gov.co/images/pobtrans.gif">
          <a:extLst>
            <a:ext uri="{FF2B5EF4-FFF2-40B4-BE49-F238E27FC236}">
              <a16:creationId xmlns:a16="http://schemas.microsoft.com/office/drawing/2014/main" id="{F6FCE422-82CD-47B3-935E-86360E3C9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5" name="Imagen 16193" descr="http://www.icbf.gov.co/images/pobtrans.gif">
          <a:extLst>
            <a:ext uri="{FF2B5EF4-FFF2-40B4-BE49-F238E27FC236}">
              <a16:creationId xmlns:a16="http://schemas.microsoft.com/office/drawing/2014/main" id="{A4F2463E-8AE7-4188-B6A8-257D6DE74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6" name="Imagen 16273" descr="http://www.icbf.gov.co/images/pobtrans.gif">
          <a:extLst>
            <a:ext uri="{FF2B5EF4-FFF2-40B4-BE49-F238E27FC236}">
              <a16:creationId xmlns:a16="http://schemas.microsoft.com/office/drawing/2014/main" id="{7F5627AE-653E-40AB-B7B2-38B847EAD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7" name="Imagen 16503" descr="http://www.icbf.gov.co/images/pobtrans.gif">
          <a:extLst>
            <a:ext uri="{FF2B5EF4-FFF2-40B4-BE49-F238E27FC236}">
              <a16:creationId xmlns:a16="http://schemas.microsoft.com/office/drawing/2014/main" id="{624A95F6-D225-425A-8161-A5209314FC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8" name="Imagen 16724" descr="http://www.icbf.gov.co/images/pobtrans.gif">
          <a:extLst>
            <a:ext uri="{FF2B5EF4-FFF2-40B4-BE49-F238E27FC236}">
              <a16:creationId xmlns:a16="http://schemas.microsoft.com/office/drawing/2014/main" id="{C12C977E-481F-4664-A9F0-3CA09740F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79" name="Imagen 17478" descr="http://www.icbf.gov.co/images/pobtrans.gif">
          <a:extLst>
            <a:ext uri="{FF2B5EF4-FFF2-40B4-BE49-F238E27FC236}">
              <a16:creationId xmlns:a16="http://schemas.microsoft.com/office/drawing/2014/main" id="{2A5D4E75-8DC2-4E65-ACB9-9A90CD2FA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0" name="Imagen 17640" descr="http://www.icbf.gov.co/images/pobtrans.gif">
          <a:extLst>
            <a:ext uri="{FF2B5EF4-FFF2-40B4-BE49-F238E27FC236}">
              <a16:creationId xmlns:a16="http://schemas.microsoft.com/office/drawing/2014/main" id="{1206C811-2587-4743-94F9-217B6A392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1" name="Imagen 17642" descr="http://www.icbf.gov.co/images/pobtrans.gif">
          <a:extLst>
            <a:ext uri="{FF2B5EF4-FFF2-40B4-BE49-F238E27FC236}">
              <a16:creationId xmlns:a16="http://schemas.microsoft.com/office/drawing/2014/main" id="{6060168D-0162-4CD6-A0CD-1A53CDAF7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2" name="Imagen 19004" descr="http://www.icbf.gov.co/images/pobtrans.gif">
          <a:extLst>
            <a:ext uri="{FF2B5EF4-FFF2-40B4-BE49-F238E27FC236}">
              <a16:creationId xmlns:a16="http://schemas.microsoft.com/office/drawing/2014/main" id="{18E69EAD-6440-4B07-A351-AEC2D9DA91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3" name="Imagen 19474" descr="http://www.icbf.gov.co/images/pobtrans.gif">
          <a:extLst>
            <a:ext uri="{FF2B5EF4-FFF2-40B4-BE49-F238E27FC236}">
              <a16:creationId xmlns:a16="http://schemas.microsoft.com/office/drawing/2014/main" id="{FD62980A-28DF-4F2C-BCCE-A568C1866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4" name="Imagen 19708" descr="http://www.icbf.gov.co/images/pobtrans.gif">
          <a:extLst>
            <a:ext uri="{FF2B5EF4-FFF2-40B4-BE49-F238E27FC236}">
              <a16:creationId xmlns:a16="http://schemas.microsoft.com/office/drawing/2014/main" id="{F2871776-83D0-41C0-9FEB-8176C8298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5" name="Imagen 19720" descr="http://www.icbf.gov.co/images/pobtrans.gif">
          <a:extLst>
            <a:ext uri="{FF2B5EF4-FFF2-40B4-BE49-F238E27FC236}">
              <a16:creationId xmlns:a16="http://schemas.microsoft.com/office/drawing/2014/main" id="{99A2F6E5-9ACD-4863-AE62-338E69E3D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6" name="Imagen 19739" descr="http://www.icbf.gov.co/images/pobtrans.gif">
          <a:extLst>
            <a:ext uri="{FF2B5EF4-FFF2-40B4-BE49-F238E27FC236}">
              <a16:creationId xmlns:a16="http://schemas.microsoft.com/office/drawing/2014/main" id="{0061EAD6-CDB3-4D65-8937-4F9BB21C67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7" name="Imagen 19765" descr="http://www.icbf.gov.co/images/pobtrans.gif">
          <a:extLst>
            <a:ext uri="{FF2B5EF4-FFF2-40B4-BE49-F238E27FC236}">
              <a16:creationId xmlns:a16="http://schemas.microsoft.com/office/drawing/2014/main" id="{ED022B3D-276A-4D74-907E-D8A9F88CB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8" name="Imagen 19774" descr="http://www.icbf.gov.co/images/pobtrans.gif">
          <a:extLst>
            <a:ext uri="{FF2B5EF4-FFF2-40B4-BE49-F238E27FC236}">
              <a16:creationId xmlns:a16="http://schemas.microsoft.com/office/drawing/2014/main" id="{7834DEAC-2565-43F7-AF48-A8A07E965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89" name="Imagen 20425" descr="http://www.icbf.gov.co/images/pobtrans.gif">
          <a:extLst>
            <a:ext uri="{FF2B5EF4-FFF2-40B4-BE49-F238E27FC236}">
              <a16:creationId xmlns:a16="http://schemas.microsoft.com/office/drawing/2014/main" id="{B4F5F566-26EF-4C27-9057-A4C3F70A31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0" name="Imagen 20722" descr="http://www.icbf.gov.co/images/pobtrans.gif">
          <a:extLst>
            <a:ext uri="{FF2B5EF4-FFF2-40B4-BE49-F238E27FC236}">
              <a16:creationId xmlns:a16="http://schemas.microsoft.com/office/drawing/2014/main" id="{CD1AFBA7-06BC-47E4-9CE6-D6A9772F1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1" name="Imagen 20732" descr="http://www.icbf.gov.co/images/pobtrans.gif">
          <a:extLst>
            <a:ext uri="{FF2B5EF4-FFF2-40B4-BE49-F238E27FC236}">
              <a16:creationId xmlns:a16="http://schemas.microsoft.com/office/drawing/2014/main" id="{CBE47CA9-1A01-45E2-B5EC-68B5BD785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2" name="Imagen 21759" descr="http://www.icbf.gov.co/images/pobtrans.gif">
          <a:extLst>
            <a:ext uri="{FF2B5EF4-FFF2-40B4-BE49-F238E27FC236}">
              <a16:creationId xmlns:a16="http://schemas.microsoft.com/office/drawing/2014/main" id="{F8A1F542-10BB-4266-85E3-8F07036CA3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3" name="Imagen 21761" descr="http://www.icbf.gov.co/images/pobtrans.gif">
          <a:extLst>
            <a:ext uri="{FF2B5EF4-FFF2-40B4-BE49-F238E27FC236}">
              <a16:creationId xmlns:a16="http://schemas.microsoft.com/office/drawing/2014/main" id="{F44B4CDB-42AB-4D1A-A1B6-289EFB29E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4" name="Imagen 22260" descr="http://www.icbf.gov.co/images/pobtrans.gif">
          <a:extLst>
            <a:ext uri="{FF2B5EF4-FFF2-40B4-BE49-F238E27FC236}">
              <a16:creationId xmlns:a16="http://schemas.microsoft.com/office/drawing/2014/main" id="{E69E68A1-7BC2-4CED-848C-D921FAA157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5" name="Imagen 22263" descr="http://www.icbf.gov.co/images/pobtrans.gif">
          <a:extLst>
            <a:ext uri="{FF2B5EF4-FFF2-40B4-BE49-F238E27FC236}">
              <a16:creationId xmlns:a16="http://schemas.microsoft.com/office/drawing/2014/main" id="{64DB9CAF-16D8-43C7-A430-9298BC2AE5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6" name="Imagen 22421" descr="http://www.icbf.gov.co/images/pobtrans.gif">
          <a:extLst>
            <a:ext uri="{FF2B5EF4-FFF2-40B4-BE49-F238E27FC236}">
              <a16:creationId xmlns:a16="http://schemas.microsoft.com/office/drawing/2014/main" id="{4A19F51D-E54F-454F-B9C0-304741F6F8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7" name="Imagen 22513" descr="http://www.icbf.gov.co/images/pobtrans.gif">
          <a:extLst>
            <a:ext uri="{FF2B5EF4-FFF2-40B4-BE49-F238E27FC236}">
              <a16:creationId xmlns:a16="http://schemas.microsoft.com/office/drawing/2014/main" id="{48BAD65F-A639-4876-83C5-A849841196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8" name="Imagen 22526" descr="http://www.icbf.gov.co/images/pobtrans.gif">
          <a:extLst>
            <a:ext uri="{FF2B5EF4-FFF2-40B4-BE49-F238E27FC236}">
              <a16:creationId xmlns:a16="http://schemas.microsoft.com/office/drawing/2014/main" id="{20026EBA-053A-4EE1-8F2D-ECB71EB84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99" name="Imagen 22532" descr="http://www.icbf.gov.co/images/pobtrans.gif">
          <a:extLst>
            <a:ext uri="{FF2B5EF4-FFF2-40B4-BE49-F238E27FC236}">
              <a16:creationId xmlns:a16="http://schemas.microsoft.com/office/drawing/2014/main" id="{413F1CF2-3E7D-4C7D-9DDC-6FDF6A318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0" name="Imagen 22541" descr="http://www.icbf.gov.co/images/pobtrans.gif">
          <a:extLst>
            <a:ext uri="{FF2B5EF4-FFF2-40B4-BE49-F238E27FC236}">
              <a16:creationId xmlns:a16="http://schemas.microsoft.com/office/drawing/2014/main" id="{C49EAB23-5D03-4308-9AA4-8D91E1CB6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1" name="Imagen 22616" descr="http://www.icbf.gov.co/images/pobtrans.gif">
          <a:extLst>
            <a:ext uri="{FF2B5EF4-FFF2-40B4-BE49-F238E27FC236}">
              <a16:creationId xmlns:a16="http://schemas.microsoft.com/office/drawing/2014/main" id="{93B30AC9-4CE5-48DE-9EA5-326E12EC78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2" name="Imagen 24926" descr="http://www.icbf.gov.co/images/pobtrans.gif">
          <a:extLst>
            <a:ext uri="{FF2B5EF4-FFF2-40B4-BE49-F238E27FC236}">
              <a16:creationId xmlns:a16="http://schemas.microsoft.com/office/drawing/2014/main" id="{A863850D-A767-4FB8-8687-981DD5A9C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3" name="Imagen 25180" descr="http://www.icbf.gov.co/images/pobtrans.gif">
          <a:extLst>
            <a:ext uri="{FF2B5EF4-FFF2-40B4-BE49-F238E27FC236}">
              <a16:creationId xmlns:a16="http://schemas.microsoft.com/office/drawing/2014/main" id="{A0C2839B-25FB-4E6A-A198-C115F1DCA2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4" name="Imagen 26352" descr="http://www.icbf.gov.co/images/pobtrans.gif">
          <a:extLst>
            <a:ext uri="{FF2B5EF4-FFF2-40B4-BE49-F238E27FC236}">
              <a16:creationId xmlns:a16="http://schemas.microsoft.com/office/drawing/2014/main" id="{19A0C7C2-76B9-4DBF-93D8-4DC6BB95B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5" name="Imagen 26386" descr="http://www.icbf.gov.co/images/pobtrans.gif">
          <a:extLst>
            <a:ext uri="{FF2B5EF4-FFF2-40B4-BE49-F238E27FC236}">
              <a16:creationId xmlns:a16="http://schemas.microsoft.com/office/drawing/2014/main" id="{4AA16874-1DC1-4060-B369-D1ED0E60D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6" name="Imagen 26401" descr="http://www.icbf.gov.co/images/pobtrans.gif">
          <a:extLst>
            <a:ext uri="{FF2B5EF4-FFF2-40B4-BE49-F238E27FC236}">
              <a16:creationId xmlns:a16="http://schemas.microsoft.com/office/drawing/2014/main" id="{A477E9C8-8B79-4BA4-8A3D-E7B000951F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7" name="Imagen 26411" descr="http://www.icbf.gov.co/images/pobtrans.gif">
          <a:extLst>
            <a:ext uri="{FF2B5EF4-FFF2-40B4-BE49-F238E27FC236}">
              <a16:creationId xmlns:a16="http://schemas.microsoft.com/office/drawing/2014/main" id="{58264850-9C41-41CE-8638-43A31C6E3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8" name="Imagen 26420" descr="http://www.icbf.gov.co/images/pobtrans.gif">
          <a:extLst>
            <a:ext uri="{FF2B5EF4-FFF2-40B4-BE49-F238E27FC236}">
              <a16:creationId xmlns:a16="http://schemas.microsoft.com/office/drawing/2014/main" id="{CD688757-3AB4-4B58-9D46-38E0C796AD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09" name="Imagen 26433" descr="http://www.icbf.gov.co/images/pobtrans.gif">
          <a:extLst>
            <a:ext uri="{FF2B5EF4-FFF2-40B4-BE49-F238E27FC236}">
              <a16:creationId xmlns:a16="http://schemas.microsoft.com/office/drawing/2014/main" id="{6F02B31E-D7AD-48EE-A50D-E2377B194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0" name="Imagen 26468" descr="http://www.icbf.gov.co/images/pobtrans.gif">
          <a:extLst>
            <a:ext uri="{FF2B5EF4-FFF2-40B4-BE49-F238E27FC236}">
              <a16:creationId xmlns:a16="http://schemas.microsoft.com/office/drawing/2014/main" id="{9F19F683-D589-41CF-97CC-D5B0877C1A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1" name="Imagen 26473" descr="http://www.icbf.gov.co/images/pobtrans.gif">
          <a:extLst>
            <a:ext uri="{FF2B5EF4-FFF2-40B4-BE49-F238E27FC236}">
              <a16:creationId xmlns:a16="http://schemas.microsoft.com/office/drawing/2014/main" id="{21F98E61-2B60-488C-89CA-66B807D1A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2" name="Imagen 26476" descr="http://www.icbf.gov.co/images/pobtrans.gif">
          <a:extLst>
            <a:ext uri="{FF2B5EF4-FFF2-40B4-BE49-F238E27FC236}">
              <a16:creationId xmlns:a16="http://schemas.microsoft.com/office/drawing/2014/main" id="{44D173CD-4548-4626-BB0A-00C60F343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3" name="Imagen 26583" descr="http://www.icbf.gov.co/images/pobtrans.gif">
          <a:extLst>
            <a:ext uri="{FF2B5EF4-FFF2-40B4-BE49-F238E27FC236}">
              <a16:creationId xmlns:a16="http://schemas.microsoft.com/office/drawing/2014/main" id="{18A9A85A-60A6-4323-A733-1310D49DB9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4" name="Imagen 26594" descr="http://www.icbf.gov.co/images/pobtrans.gif">
          <a:extLst>
            <a:ext uri="{FF2B5EF4-FFF2-40B4-BE49-F238E27FC236}">
              <a16:creationId xmlns:a16="http://schemas.microsoft.com/office/drawing/2014/main" id="{A10EC236-0301-468E-8744-F29AF1D777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5" name="Imagen 26605" descr="http://www.icbf.gov.co/images/pobtrans.gif">
          <a:extLst>
            <a:ext uri="{FF2B5EF4-FFF2-40B4-BE49-F238E27FC236}">
              <a16:creationId xmlns:a16="http://schemas.microsoft.com/office/drawing/2014/main" id="{09C04F44-86EE-40E3-A06A-BC988679B1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6" name="Imagen 26617" descr="http://www.icbf.gov.co/images/pobtrans.gif">
          <a:extLst>
            <a:ext uri="{FF2B5EF4-FFF2-40B4-BE49-F238E27FC236}">
              <a16:creationId xmlns:a16="http://schemas.microsoft.com/office/drawing/2014/main" id="{D2C333AC-7D3A-4DDE-BE25-F819A8447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7" name="Imagen 26634" descr="http://www.icbf.gov.co/images/pobtrans.gif">
          <a:extLst>
            <a:ext uri="{FF2B5EF4-FFF2-40B4-BE49-F238E27FC236}">
              <a16:creationId xmlns:a16="http://schemas.microsoft.com/office/drawing/2014/main" id="{E15302C1-34E4-4C43-988A-4B22D0450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8" name="Imagen 26666" descr="http://www.icbf.gov.co/images/pobtrans.gif">
          <a:extLst>
            <a:ext uri="{FF2B5EF4-FFF2-40B4-BE49-F238E27FC236}">
              <a16:creationId xmlns:a16="http://schemas.microsoft.com/office/drawing/2014/main" id="{C58E480B-E04C-4785-9171-ADA55E02B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19" name="Imagen 26687" descr="http://www.icbf.gov.co/images/pobtrans.gif">
          <a:extLst>
            <a:ext uri="{FF2B5EF4-FFF2-40B4-BE49-F238E27FC236}">
              <a16:creationId xmlns:a16="http://schemas.microsoft.com/office/drawing/2014/main" id="{CFCE8E4E-A7D3-4FDC-A7E1-16ED104359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0" name="Imagen 26713" descr="http://www.icbf.gov.co/images/pobtrans.gif">
          <a:extLst>
            <a:ext uri="{FF2B5EF4-FFF2-40B4-BE49-F238E27FC236}">
              <a16:creationId xmlns:a16="http://schemas.microsoft.com/office/drawing/2014/main" id="{F8CAC393-409D-4AFF-B408-E9ABBA83C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1" name="Imagen 26726" descr="http://www.icbf.gov.co/images/pobtrans.gif">
          <a:extLst>
            <a:ext uri="{FF2B5EF4-FFF2-40B4-BE49-F238E27FC236}">
              <a16:creationId xmlns:a16="http://schemas.microsoft.com/office/drawing/2014/main" id="{FEAB477E-2B40-4352-92E2-E81DEFF8B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2" name="Imagen 27432" descr="http://www.icbf.gov.co/images/pobtrans.gif">
          <a:extLst>
            <a:ext uri="{FF2B5EF4-FFF2-40B4-BE49-F238E27FC236}">
              <a16:creationId xmlns:a16="http://schemas.microsoft.com/office/drawing/2014/main" id="{FA24059D-7690-4543-8142-79332C110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3" name="Imagen 29931" descr="http://www.icbf.gov.co/images/pobtrans.gif">
          <a:extLst>
            <a:ext uri="{FF2B5EF4-FFF2-40B4-BE49-F238E27FC236}">
              <a16:creationId xmlns:a16="http://schemas.microsoft.com/office/drawing/2014/main" id="{920D71EB-B3AB-4B66-9D20-51CA76E23F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4" name="Imagen 29941" descr="http://www.icbf.gov.co/images/pobtrans.gif">
          <a:extLst>
            <a:ext uri="{FF2B5EF4-FFF2-40B4-BE49-F238E27FC236}">
              <a16:creationId xmlns:a16="http://schemas.microsoft.com/office/drawing/2014/main" id="{8425DB6E-9E6D-4EA0-AF97-CED38E31D6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5" name="Imagen 29990" descr="http://www.icbf.gov.co/images/pobtrans.gif">
          <a:extLst>
            <a:ext uri="{FF2B5EF4-FFF2-40B4-BE49-F238E27FC236}">
              <a16:creationId xmlns:a16="http://schemas.microsoft.com/office/drawing/2014/main" id="{CDA4F9BD-6415-408A-BD46-74FA3CE641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6" name="Imagen 30000" descr="http://www.icbf.gov.co/images/pobtrans.gif">
          <a:extLst>
            <a:ext uri="{FF2B5EF4-FFF2-40B4-BE49-F238E27FC236}">
              <a16:creationId xmlns:a16="http://schemas.microsoft.com/office/drawing/2014/main" id="{BDF7A8A3-2600-47F8-8B7E-6EF74B4EA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7" name="Imagen 30062" descr="http://www.icbf.gov.co/images/pobtrans.gif">
          <a:extLst>
            <a:ext uri="{FF2B5EF4-FFF2-40B4-BE49-F238E27FC236}">
              <a16:creationId xmlns:a16="http://schemas.microsoft.com/office/drawing/2014/main" id="{3A2A597A-2F39-40DA-B0E5-1BFC12024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8" name="Imagen 30457" descr="http://www.icbf.gov.co/images/pobtrans.gif">
          <a:extLst>
            <a:ext uri="{FF2B5EF4-FFF2-40B4-BE49-F238E27FC236}">
              <a16:creationId xmlns:a16="http://schemas.microsoft.com/office/drawing/2014/main" id="{3712AAB8-4092-4BF4-B282-4D27A0CE0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29" name="Imagen 30467" descr="http://www.icbf.gov.co/images/pobtrans.gif">
          <a:extLst>
            <a:ext uri="{FF2B5EF4-FFF2-40B4-BE49-F238E27FC236}">
              <a16:creationId xmlns:a16="http://schemas.microsoft.com/office/drawing/2014/main" id="{DCFAD06E-8B8C-4007-9B05-3D383AD74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0" name="Imagen 30991" descr="http://www.icbf.gov.co/images/pobtrans.gif">
          <a:extLst>
            <a:ext uri="{FF2B5EF4-FFF2-40B4-BE49-F238E27FC236}">
              <a16:creationId xmlns:a16="http://schemas.microsoft.com/office/drawing/2014/main" id="{BFF080B5-3AFF-46C3-B35C-68429A96F8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1" name="Imagen 31612" descr="http://www.icbf.gov.co/images/pobtrans.gif">
          <a:extLst>
            <a:ext uri="{FF2B5EF4-FFF2-40B4-BE49-F238E27FC236}">
              <a16:creationId xmlns:a16="http://schemas.microsoft.com/office/drawing/2014/main" id="{12756157-CE0F-4F28-B8A1-2B23C9CFA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2" name="Imagen 31624" descr="http://www.icbf.gov.co/images/pobtrans.gif">
          <a:extLst>
            <a:ext uri="{FF2B5EF4-FFF2-40B4-BE49-F238E27FC236}">
              <a16:creationId xmlns:a16="http://schemas.microsoft.com/office/drawing/2014/main" id="{C1E8808A-E616-4E4B-B2C8-9CFB231A2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3" name="Imagen 32047" descr="http://www.icbf.gov.co/images/pobtrans.gif">
          <a:extLst>
            <a:ext uri="{FF2B5EF4-FFF2-40B4-BE49-F238E27FC236}">
              <a16:creationId xmlns:a16="http://schemas.microsoft.com/office/drawing/2014/main" id="{6CD72AFA-E809-4EAE-A112-13C066D35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4" name="Imagen 32272" descr="http://www.icbf.gov.co/images/pobtrans.gif">
          <a:extLst>
            <a:ext uri="{FF2B5EF4-FFF2-40B4-BE49-F238E27FC236}">
              <a16:creationId xmlns:a16="http://schemas.microsoft.com/office/drawing/2014/main" id="{717D980B-D8BF-42DA-AC62-C3915276F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5" name="Imagen 32612" descr="http://www.icbf.gov.co/images/pobtrans.gif">
          <a:extLst>
            <a:ext uri="{FF2B5EF4-FFF2-40B4-BE49-F238E27FC236}">
              <a16:creationId xmlns:a16="http://schemas.microsoft.com/office/drawing/2014/main" id="{416235B3-E14B-49E9-8D23-F571F14EDD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6" name="Imagen 32881" descr="http://www.icbf.gov.co/images/pobtrans.gif">
          <a:extLst>
            <a:ext uri="{FF2B5EF4-FFF2-40B4-BE49-F238E27FC236}">
              <a16:creationId xmlns:a16="http://schemas.microsoft.com/office/drawing/2014/main" id="{E08D2A4A-DC7F-4573-A790-CD66E9C3AA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7" name="Imagen 34363" descr="http://www.icbf.gov.co/images/pobtrans.gif">
          <a:extLst>
            <a:ext uri="{FF2B5EF4-FFF2-40B4-BE49-F238E27FC236}">
              <a16:creationId xmlns:a16="http://schemas.microsoft.com/office/drawing/2014/main" id="{36F697C3-3151-4C3A-9607-277B10509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8" name="Imagen 34367" descr="http://www.icbf.gov.co/images/pobtrans.gif">
          <a:extLst>
            <a:ext uri="{FF2B5EF4-FFF2-40B4-BE49-F238E27FC236}">
              <a16:creationId xmlns:a16="http://schemas.microsoft.com/office/drawing/2014/main" id="{1CF0F1D0-F293-4C37-A189-3F99562BEC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39" name="Imagen 34608" descr="http://www.icbf.gov.co/images/pobtrans.gif">
          <a:extLst>
            <a:ext uri="{FF2B5EF4-FFF2-40B4-BE49-F238E27FC236}">
              <a16:creationId xmlns:a16="http://schemas.microsoft.com/office/drawing/2014/main" id="{E478A7EB-09DF-45A9-A959-F12180421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0" name="Imagen 35048" descr="http://www.icbf.gov.co/images/pobtrans.gif">
          <a:extLst>
            <a:ext uri="{FF2B5EF4-FFF2-40B4-BE49-F238E27FC236}">
              <a16:creationId xmlns:a16="http://schemas.microsoft.com/office/drawing/2014/main" id="{CBDB0A17-64F4-4F12-BCE2-B0C745C6BC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1" name="Imagen 35978" descr="http://www.icbf.gov.co/images/pobtrans.gif">
          <a:extLst>
            <a:ext uri="{FF2B5EF4-FFF2-40B4-BE49-F238E27FC236}">
              <a16:creationId xmlns:a16="http://schemas.microsoft.com/office/drawing/2014/main" id="{D6D4299A-E258-40F0-88B3-0C2029B2E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2" name="Imagen 36001" descr="http://www.icbf.gov.co/images/pobtrans.gif">
          <a:extLst>
            <a:ext uri="{FF2B5EF4-FFF2-40B4-BE49-F238E27FC236}">
              <a16:creationId xmlns:a16="http://schemas.microsoft.com/office/drawing/2014/main" id="{ACDC8CFA-BC06-4158-B984-E067D06CD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3" name="Imagen 36006" descr="http://www.icbf.gov.co/images/pobtrans.gif">
          <a:extLst>
            <a:ext uri="{FF2B5EF4-FFF2-40B4-BE49-F238E27FC236}">
              <a16:creationId xmlns:a16="http://schemas.microsoft.com/office/drawing/2014/main" id="{0EE6C008-BC9F-489F-8488-7416EA4A6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4" name="Imagen 36010" descr="http://www.icbf.gov.co/images/pobtrans.gif">
          <a:extLst>
            <a:ext uri="{FF2B5EF4-FFF2-40B4-BE49-F238E27FC236}">
              <a16:creationId xmlns:a16="http://schemas.microsoft.com/office/drawing/2014/main" id="{9365B827-ED71-48E4-9C0E-C044AEF2C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5" name="Imagen 36018" descr="http://www.icbf.gov.co/images/pobtrans.gif">
          <a:extLst>
            <a:ext uri="{FF2B5EF4-FFF2-40B4-BE49-F238E27FC236}">
              <a16:creationId xmlns:a16="http://schemas.microsoft.com/office/drawing/2014/main" id="{2839AD78-76BF-4C5B-8A6D-475976FFCE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67</xdr:row>
      <xdr:rowOff>0</xdr:rowOff>
    </xdr:from>
    <xdr:to>
      <xdr:col>4</xdr:col>
      <xdr:colOff>9525</xdr:colOff>
      <xdr:row>67</xdr:row>
      <xdr:rowOff>114300</xdr:rowOff>
    </xdr:to>
    <xdr:pic>
      <xdr:nvPicPr>
        <xdr:cNvPr id="146" name="Imagen 36027" descr="http://www.icbf.gov.co/images/pobtrans.gif">
          <a:extLst>
            <a:ext uri="{FF2B5EF4-FFF2-40B4-BE49-F238E27FC236}">
              <a16:creationId xmlns:a16="http://schemas.microsoft.com/office/drawing/2014/main" id="{E156BC03-1F51-47C7-BCCA-9C19D8CC9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19002375"/>
          <a:ext cx="95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67</xdr:row>
      <xdr:rowOff>0</xdr:rowOff>
    </xdr:from>
    <xdr:ext cx="9525" cy="114300"/>
    <xdr:pic>
      <xdr:nvPicPr>
        <xdr:cNvPr id="147" name="Imagen 146" descr="http://www.icbf.gov.co/images/pobtrans.gif">
          <a:extLst>
            <a:ext uri="{FF2B5EF4-FFF2-40B4-BE49-F238E27FC236}">
              <a16:creationId xmlns:a16="http://schemas.microsoft.com/office/drawing/2014/main" id="{08672B4E-D46D-4EA6-B96F-6A2E069AC8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48" name="Imagen 147" descr="http://www.icbf.gov.co/images/pobtrans.gif">
          <a:extLst>
            <a:ext uri="{FF2B5EF4-FFF2-40B4-BE49-F238E27FC236}">
              <a16:creationId xmlns:a16="http://schemas.microsoft.com/office/drawing/2014/main" id="{7E8ED9D9-F6F2-4B5A-82BC-B8BECEECFC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49" name="Imagen 148" descr="http://www.icbf.gov.co/images/pobtrans.gif">
          <a:extLst>
            <a:ext uri="{FF2B5EF4-FFF2-40B4-BE49-F238E27FC236}">
              <a16:creationId xmlns:a16="http://schemas.microsoft.com/office/drawing/2014/main" id="{7E05216A-A8CE-43DF-B7CD-8B4346B17F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0" name="Imagen 149" descr="http://www.icbf.gov.co/images/pobtrans.gif">
          <a:extLst>
            <a:ext uri="{FF2B5EF4-FFF2-40B4-BE49-F238E27FC236}">
              <a16:creationId xmlns:a16="http://schemas.microsoft.com/office/drawing/2014/main" id="{B84399AF-0A6E-4E7A-9D50-37C18CEF9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1" name="Imagen 150" descr="http://www.icbf.gov.co/images/pobtrans.gif">
          <a:extLst>
            <a:ext uri="{FF2B5EF4-FFF2-40B4-BE49-F238E27FC236}">
              <a16:creationId xmlns:a16="http://schemas.microsoft.com/office/drawing/2014/main" id="{97E109CC-163F-4739-8898-A5F06A848F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2" name="Imagen 151" descr="http://www.icbf.gov.co/images/pobtrans.gif">
          <a:extLst>
            <a:ext uri="{FF2B5EF4-FFF2-40B4-BE49-F238E27FC236}">
              <a16:creationId xmlns:a16="http://schemas.microsoft.com/office/drawing/2014/main" id="{4DACEC98-AE85-4724-B1CD-D6B2986412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3" name="Imagen 152" descr="http://www.icbf.gov.co/images/pobtrans.gif">
          <a:extLst>
            <a:ext uri="{FF2B5EF4-FFF2-40B4-BE49-F238E27FC236}">
              <a16:creationId xmlns:a16="http://schemas.microsoft.com/office/drawing/2014/main" id="{2C20E144-1ED2-464E-A0D7-9C220DD66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4" name="Imagen 153" descr="http://www.icbf.gov.co/images/pobtrans.gif">
          <a:extLst>
            <a:ext uri="{FF2B5EF4-FFF2-40B4-BE49-F238E27FC236}">
              <a16:creationId xmlns:a16="http://schemas.microsoft.com/office/drawing/2014/main" id="{1FAE2D93-C00F-4518-92B8-9309B1BB73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5" name="Imagen 154" descr="http://www.icbf.gov.co/images/pobtrans.gif">
          <a:extLst>
            <a:ext uri="{FF2B5EF4-FFF2-40B4-BE49-F238E27FC236}">
              <a16:creationId xmlns:a16="http://schemas.microsoft.com/office/drawing/2014/main" id="{B1824B10-AFD9-4394-8680-5CAE38303C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6" name="Imagen 155" descr="http://www.icbf.gov.co/images/pobtrans.gif">
          <a:extLst>
            <a:ext uri="{FF2B5EF4-FFF2-40B4-BE49-F238E27FC236}">
              <a16:creationId xmlns:a16="http://schemas.microsoft.com/office/drawing/2014/main" id="{5B3F60CF-E78C-46BC-A723-C11C51D3F1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7" name="Imagen 156" descr="http://www.icbf.gov.co/images/pobtrans.gif">
          <a:extLst>
            <a:ext uri="{FF2B5EF4-FFF2-40B4-BE49-F238E27FC236}">
              <a16:creationId xmlns:a16="http://schemas.microsoft.com/office/drawing/2014/main" id="{5205EDDE-9CAD-4C2B-A46C-BFA551B9A1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8" name="Imagen 157" descr="http://www.icbf.gov.co/images/pobtrans.gif">
          <a:extLst>
            <a:ext uri="{FF2B5EF4-FFF2-40B4-BE49-F238E27FC236}">
              <a16:creationId xmlns:a16="http://schemas.microsoft.com/office/drawing/2014/main" id="{FB3A9041-35BD-4FB0-A5B7-EE792B88FE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59" name="Imagen 158" descr="http://www.icbf.gov.co/images/pobtrans.gif">
          <a:extLst>
            <a:ext uri="{FF2B5EF4-FFF2-40B4-BE49-F238E27FC236}">
              <a16:creationId xmlns:a16="http://schemas.microsoft.com/office/drawing/2014/main" id="{7CDACF88-AE71-4CCC-BC06-AA2F1E63D6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0" name="Imagen 159" descr="http://www.icbf.gov.co/images/pobtrans.gif">
          <a:extLst>
            <a:ext uri="{FF2B5EF4-FFF2-40B4-BE49-F238E27FC236}">
              <a16:creationId xmlns:a16="http://schemas.microsoft.com/office/drawing/2014/main" id="{03FCAAEC-E838-4332-8D18-297BB73FB8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1" name="Imagen 160" descr="http://www.icbf.gov.co/images/pobtrans.gif">
          <a:extLst>
            <a:ext uri="{FF2B5EF4-FFF2-40B4-BE49-F238E27FC236}">
              <a16:creationId xmlns:a16="http://schemas.microsoft.com/office/drawing/2014/main" id="{13A5563B-CA24-4BE8-80ED-F5E966CB64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2" name="Imagen 161" descr="http://www.icbf.gov.co/images/pobtrans.gif">
          <a:extLst>
            <a:ext uri="{FF2B5EF4-FFF2-40B4-BE49-F238E27FC236}">
              <a16:creationId xmlns:a16="http://schemas.microsoft.com/office/drawing/2014/main" id="{30107293-7BFA-4E9E-94DB-E7A1C03EDC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3" name="Imagen 162" descr="http://www.icbf.gov.co/images/pobtrans.gif">
          <a:extLst>
            <a:ext uri="{FF2B5EF4-FFF2-40B4-BE49-F238E27FC236}">
              <a16:creationId xmlns:a16="http://schemas.microsoft.com/office/drawing/2014/main" id="{89BA878E-F7AC-4F05-A518-5B98372DD4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4" name="Imagen 163" descr="http://www.icbf.gov.co/images/pobtrans.gif">
          <a:extLst>
            <a:ext uri="{FF2B5EF4-FFF2-40B4-BE49-F238E27FC236}">
              <a16:creationId xmlns:a16="http://schemas.microsoft.com/office/drawing/2014/main" id="{69D641B6-5B30-4002-9729-0020F0C3C3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5" name="Imagen 164" descr="http://www.icbf.gov.co/images/pobtrans.gif">
          <a:extLst>
            <a:ext uri="{FF2B5EF4-FFF2-40B4-BE49-F238E27FC236}">
              <a16:creationId xmlns:a16="http://schemas.microsoft.com/office/drawing/2014/main" id="{A8E2CB95-C0BB-4B9B-A1E2-565A2D3C32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6" name="Imagen 165" descr="http://www.icbf.gov.co/images/pobtrans.gif">
          <a:extLst>
            <a:ext uri="{FF2B5EF4-FFF2-40B4-BE49-F238E27FC236}">
              <a16:creationId xmlns:a16="http://schemas.microsoft.com/office/drawing/2014/main" id="{8D6EF48D-AEBD-4350-AE1E-ED8DB7F3FF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7" name="Imagen 166" descr="http://www.icbf.gov.co/images/pobtrans.gif">
          <a:extLst>
            <a:ext uri="{FF2B5EF4-FFF2-40B4-BE49-F238E27FC236}">
              <a16:creationId xmlns:a16="http://schemas.microsoft.com/office/drawing/2014/main" id="{BBB90116-90C9-479B-8B9C-EABEA5E97D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8" name="Imagen 167" descr="http://www.icbf.gov.co/images/pobtrans.gif">
          <a:extLst>
            <a:ext uri="{FF2B5EF4-FFF2-40B4-BE49-F238E27FC236}">
              <a16:creationId xmlns:a16="http://schemas.microsoft.com/office/drawing/2014/main" id="{2A0E501B-1FB9-458C-A982-14E9ABC2E8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69" name="Imagen 168" descr="http://www.icbf.gov.co/images/pobtrans.gif">
          <a:extLst>
            <a:ext uri="{FF2B5EF4-FFF2-40B4-BE49-F238E27FC236}">
              <a16:creationId xmlns:a16="http://schemas.microsoft.com/office/drawing/2014/main" id="{646F47F1-DDD4-4A01-A16F-996927FCC8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0" name="Imagen 169" descr="http://www.icbf.gov.co/images/pobtrans.gif">
          <a:extLst>
            <a:ext uri="{FF2B5EF4-FFF2-40B4-BE49-F238E27FC236}">
              <a16:creationId xmlns:a16="http://schemas.microsoft.com/office/drawing/2014/main" id="{8C6050CC-6DA9-4FF1-A59A-BC47C874ED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1" name="Imagen 170" descr="http://www.icbf.gov.co/images/pobtrans.gif">
          <a:extLst>
            <a:ext uri="{FF2B5EF4-FFF2-40B4-BE49-F238E27FC236}">
              <a16:creationId xmlns:a16="http://schemas.microsoft.com/office/drawing/2014/main" id="{06C1459C-6E10-4A10-9743-F9FE48F8C4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2" name="Imagen 171" descr="http://www.icbf.gov.co/images/pobtrans.gif">
          <a:extLst>
            <a:ext uri="{FF2B5EF4-FFF2-40B4-BE49-F238E27FC236}">
              <a16:creationId xmlns:a16="http://schemas.microsoft.com/office/drawing/2014/main" id="{657C4E23-6E64-49B3-A6D8-5556A86512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3" name="Imagen 172" descr="http://www.icbf.gov.co/images/pobtrans.gif">
          <a:extLst>
            <a:ext uri="{FF2B5EF4-FFF2-40B4-BE49-F238E27FC236}">
              <a16:creationId xmlns:a16="http://schemas.microsoft.com/office/drawing/2014/main" id="{8122C428-13DE-42D7-8341-5098DCC30C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4" name="Imagen 173" descr="http://www.icbf.gov.co/images/pobtrans.gif">
          <a:extLst>
            <a:ext uri="{FF2B5EF4-FFF2-40B4-BE49-F238E27FC236}">
              <a16:creationId xmlns:a16="http://schemas.microsoft.com/office/drawing/2014/main" id="{D511592D-0BFF-4BF0-8ECF-4008114163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5" name="Imagen 174" descr="http://www.icbf.gov.co/images/pobtrans.gif">
          <a:extLst>
            <a:ext uri="{FF2B5EF4-FFF2-40B4-BE49-F238E27FC236}">
              <a16:creationId xmlns:a16="http://schemas.microsoft.com/office/drawing/2014/main" id="{A3696868-B8C1-4F1C-BFCB-5067C38094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6" name="Imagen 175" descr="http://www.icbf.gov.co/images/pobtrans.gif">
          <a:extLst>
            <a:ext uri="{FF2B5EF4-FFF2-40B4-BE49-F238E27FC236}">
              <a16:creationId xmlns:a16="http://schemas.microsoft.com/office/drawing/2014/main" id="{FBF1434F-FF43-4741-BAF5-4A00638719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7" name="Imagen 176" descr="http://www.icbf.gov.co/images/pobtrans.gif">
          <a:extLst>
            <a:ext uri="{FF2B5EF4-FFF2-40B4-BE49-F238E27FC236}">
              <a16:creationId xmlns:a16="http://schemas.microsoft.com/office/drawing/2014/main" id="{37F096D6-ADCA-47B0-A880-4A61A968B1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8" name="Imagen 177" descr="http://www.icbf.gov.co/images/pobtrans.gif">
          <a:extLst>
            <a:ext uri="{FF2B5EF4-FFF2-40B4-BE49-F238E27FC236}">
              <a16:creationId xmlns:a16="http://schemas.microsoft.com/office/drawing/2014/main" id="{704C2319-2AE8-4FF1-A50B-693782B4D3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79" name="Imagen 178" descr="http://www.icbf.gov.co/images/pobtrans.gif">
          <a:extLst>
            <a:ext uri="{FF2B5EF4-FFF2-40B4-BE49-F238E27FC236}">
              <a16:creationId xmlns:a16="http://schemas.microsoft.com/office/drawing/2014/main" id="{97628459-4321-4914-9A12-6E997E83A7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0" name="Imagen 179" descr="http://www.icbf.gov.co/images/pobtrans.gif">
          <a:extLst>
            <a:ext uri="{FF2B5EF4-FFF2-40B4-BE49-F238E27FC236}">
              <a16:creationId xmlns:a16="http://schemas.microsoft.com/office/drawing/2014/main" id="{FAB368DD-C3A7-451F-9578-356B575DFB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1" name="Imagen 180" descr="http://www.icbf.gov.co/images/pobtrans.gif">
          <a:extLst>
            <a:ext uri="{FF2B5EF4-FFF2-40B4-BE49-F238E27FC236}">
              <a16:creationId xmlns:a16="http://schemas.microsoft.com/office/drawing/2014/main" id="{842E4CE9-63DD-4710-85B0-D0E35580A7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2" name="Imagen 181" descr="http://www.icbf.gov.co/images/pobtrans.gif">
          <a:extLst>
            <a:ext uri="{FF2B5EF4-FFF2-40B4-BE49-F238E27FC236}">
              <a16:creationId xmlns:a16="http://schemas.microsoft.com/office/drawing/2014/main" id="{661C3DBD-F7C1-41B2-B582-9ED822E2D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3" name="Imagen 182" descr="http://www.icbf.gov.co/images/pobtrans.gif">
          <a:extLst>
            <a:ext uri="{FF2B5EF4-FFF2-40B4-BE49-F238E27FC236}">
              <a16:creationId xmlns:a16="http://schemas.microsoft.com/office/drawing/2014/main" id="{7D60FDB1-251F-4075-B8BB-45B66567DF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4" name="Imagen 183" descr="http://www.icbf.gov.co/images/pobtrans.gif">
          <a:extLst>
            <a:ext uri="{FF2B5EF4-FFF2-40B4-BE49-F238E27FC236}">
              <a16:creationId xmlns:a16="http://schemas.microsoft.com/office/drawing/2014/main" id="{9874B883-8371-4854-B766-801DDDC0D2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5" name="Imagen 184" descr="http://www.icbf.gov.co/images/pobtrans.gif">
          <a:extLst>
            <a:ext uri="{FF2B5EF4-FFF2-40B4-BE49-F238E27FC236}">
              <a16:creationId xmlns:a16="http://schemas.microsoft.com/office/drawing/2014/main" id="{D3FECD86-1F57-41BD-84C8-C4D627567D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6" name="Imagen 185" descr="http://www.icbf.gov.co/images/pobtrans.gif">
          <a:extLst>
            <a:ext uri="{FF2B5EF4-FFF2-40B4-BE49-F238E27FC236}">
              <a16:creationId xmlns:a16="http://schemas.microsoft.com/office/drawing/2014/main" id="{D0E20C5F-61FD-4782-BE80-4F2EA81645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7" name="Imagen 186" descr="http://www.icbf.gov.co/images/pobtrans.gif">
          <a:extLst>
            <a:ext uri="{FF2B5EF4-FFF2-40B4-BE49-F238E27FC236}">
              <a16:creationId xmlns:a16="http://schemas.microsoft.com/office/drawing/2014/main" id="{7EA362E9-C10A-4F7C-AA7B-48DE0D55EE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8" name="Imagen 187" descr="http://www.icbf.gov.co/images/pobtrans.gif">
          <a:extLst>
            <a:ext uri="{FF2B5EF4-FFF2-40B4-BE49-F238E27FC236}">
              <a16:creationId xmlns:a16="http://schemas.microsoft.com/office/drawing/2014/main" id="{A2D4AC36-69C4-41A9-B31F-2EF48B65FB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89" name="Imagen 188" descr="http://www.icbf.gov.co/images/pobtrans.gif">
          <a:extLst>
            <a:ext uri="{FF2B5EF4-FFF2-40B4-BE49-F238E27FC236}">
              <a16:creationId xmlns:a16="http://schemas.microsoft.com/office/drawing/2014/main" id="{1693C0E0-C01B-48E5-8475-3AD62DA299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0" name="Imagen 189" descr="http://www.icbf.gov.co/images/pobtrans.gif">
          <a:extLst>
            <a:ext uri="{FF2B5EF4-FFF2-40B4-BE49-F238E27FC236}">
              <a16:creationId xmlns:a16="http://schemas.microsoft.com/office/drawing/2014/main" id="{023FA7FD-E001-45B5-A556-CBF4A1BB25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1" name="Imagen 190" descr="http://www.icbf.gov.co/images/pobtrans.gif">
          <a:extLst>
            <a:ext uri="{FF2B5EF4-FFF2-40B4-BE49-F238E27FC236}">
              <a16:creationId xmlns:a16="http://schemas.microsoft.com/office/drawing/2014/main" id="{FC9D181D-37EF-41F2-A7FC-216A54AE4D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2" name="Imagen 191" descr="http://www.icbf.gov.co/images/pobtrans.gif">
          <a:extLst>
            <a:ext uri="{FF2B5EF4-FFF2-40B4-BE49-F238E27FC236}">
              <a16:creationId xmlns:a16="http://schemas.microsoft.com/office/drawing/2014/main" id="{7E33A2DA-353B-4AA2-A7E6-60ECA49045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3" name="Imagen 192" descr="http://www.icbf.gov.co/images/pobtrans.gif">
          <a:extLst>
            <a:ext uri="{FF2B5EF4-FFF2-40B4-BE49-F238E27FC236}">
              <a16:creationId xmlns:a16="http://schemas.microsoft.com/office/drawing/2014/main" id="{83B2AD47-2B97-4524-A162-8D76833700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4" name="Imagen 193" descr="http://www.icbf.gov.co/images/pobtrans.gif">
          <a:extLst>
            <a:ext uri="{FF2B5EF4-FFF2-40B4-BE49-F238E27FC236}">
              <a16:creationId xmlns:a16="http://schemas.microsoft.com/office/drawing/2014/main" id="{0EA74DAB-09E3-4E46-8C3D-C11265EF97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5" name="Imagen 194" descr="http://www.icbf.gov.co/images/pobtrans.gif">
          <a:extLst>
            <a:ext uri="{FF2B5EF4-FFF2-40B4-BE49-F238E27FC236}">
              <a16:creationId xmlns:a16="http://schemas.microsoft.com/office/drawing/2014/main" id="{62FD5684-1457-4299-A443-58D0B0062B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6" name="Imagen 195" descr="http://www.icbf.gov.co/images/pobtrans.gif">
          <a:extLst>
            <a:ext uri="{FF2B5EF4-FFF2-40B4-BE49-F238E27FC236}">
              <a16:creationId xmlns:a16="http://schemas.microsoft.com/office/drawing/2014/main" id="{8DD40CAB-7AF1-4A5F-8B52-DA43D38FAC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7" name="Imagen 196" descr="http://www.icbf.gov.co/images/pobtrans.gif">
          <a:extLst>
            <a:ext uri="{FF2B5EF4-FFF2-40B4-BE49-F238E27FC236}">
              <a16:creationId xmlns:a16="http://schemas.microsoft.com/office/drawing/2014/main" id="{39B6FA50-FB70-4D4D-911A-325039CEDB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8" name="Imagen 197" descr="http://www.icbf.gov.co/images/pobtrans.gif">
          <a:extLst>
            <a:ext uri="{FF2B5EF4-FFF2-40B4-BE49-F238E27FC236}">
              <a16:creationId xmlns:a16="http://schemas.microsoft.com/office/drawing/2014/main" id="{DC98C51F-9666-4FF1-9692-D089BB2B14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199" name="Imagen 198" descr="http://www.icbf.gov.co/images/pobtrans.gif">
          <a:extLst>
            <a:ext uri="{FF2B5EF4-FFF2-40B4-BE49-F238E27FC236}">
              <a16:creationId xmlns:a16="http://schemas.microsoft.com/office/drawing/2014/main" id="{B66BF82B-153A-4314-9CCB-C2ABBDF63F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0" name="Imagen 199" descr="http://www.icbf.gov.co/images/pobtrans.gif">
          <a:extLst>
            <a:ext uri="{FF2B5EF4-FFF2-40B4-BE49-F238E27FC236}">
              <a16:creationId xmlns:a16="http://schemas.microsoft.com/office/drawing/2014/main" id="{936B3EBF-2A99-47B5-AA26-B05ED0FF3E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1" name="Imagen 200" descr="http://www.icbf.gov.co/images/pobtrans.gif">
          <a:extLst>
            <a:ext uri="{FF2B5EF4-FFF2-40B4-BE49-F238E27FC236}">
              <a16:creationId xmlns:a16="http://schemas.microsoft.com/office/drawing/2014/main" id="{1FE9246C-CF57-463A-B7E1-0902EF155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2" name="Imagen 201" descr="http://www.icbf.gov.co/images/pobtrans.gif">
          <a:extLst>
            <a:ext uri="{FF2B5EF4-FFF2-40B4-BE49-F238E27FC236}">
              <a16:creationId xmlns:a16="http://schemas.microsoft.com/office/drawing/2014/main" id="{EA5943E1-C90D-453F-B464-FF9B292221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3" name="Imagen 202" descr="http://www.icbf.gov.co/images/pobtrans.gif">
          <a:extLst>
            <a:ext uri="{FF2B5EF4-FFF2-40B4-BE49-F238E27FC236}">
              <a16:creationId xmlns:a16="http://schemas.microsoft.com/office/drawing/2014/main" id="{A5B97334-5510-4717-A7D3-C881AA63FC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4" name="Imagen 203" descr="http://www.icbf.gov.co/images/pobtrans.gif">
          <a:extLst>
            <a:ext uri="{FF2B5EF4-FFF2-40B4-BE49-F238E27FC236}">
              <a16:creationId xmlns:a16="http://schemas.microsoft.com/office/drawing/2014/main" id="{7A74C92E-C79D-40AA-AF1D-B032CACC43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5" name="Imagen 204" descr="http://www.icbf.gov.co/images/pobtrans.gif">
          <a:extLst>
            <a:ext uri="{FF2B5EF4-FFF2-40B4-BE49-F238E27FC236}">
              <a16:creationId xmlns:a16="http://schemas.microsoft.com/office/drawing/2014/main" id="{DB7FBD27-9182-40D3-92DD-618DE2EB3A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6" name="Imagen 205" descr="http://www.icbf.gov.co/images/pobtrans.gif">
          <a:extLst>
            <a:ext uri="{FF2B5EF4-FFF2-40B4-BE49-F238E27FC236}">
              <a16:creationId xmlns:a16="http://schemas.microsoft.com/office/drawing/2014/main" id="{F723DE3E-FA6B-4E24-920A-5A948DC76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7" name="Imagen 206" descr="http://www.icbf.gov.co/images/pobtrans.gif">
          <a:extLst>
            <a:ext uri="{FF2B5EF4-FFF2-40B4-BE49-F238E27FC236}">
              <a16:creationId xmlns:a16="http://schemas.microsoft.com/office/drawing/2014/main" id="{89478675-EB4A-4EDD-9628-21B6A48770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8" name="Imagen 207" descr="http://www.icbf.gov.co/images/pobtrans.gif">
          <a:extLst>
            <a:ext uri="{FF2B5EF4-FFF2-40B4-BE49-F238E27FC236}">
              <a16:creationId xmlns:a16="http://schemas.microsoft.com/office/drawing/2014/main" id="{6C889C55-4E02-4143-A6D4-7A8706FCAF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09" name="Imagen 208" descr="http://www.icbf.gov.co/images/pobtrans.gif">
          <a:extLst>
            <a:ext uri="{FF2B5EF4-FFF2-40B4-BE49-F238E27FC236}">
              <a16:creationId xmlns:a16="http://schemas.microsoft.com/office/drawing/2014/main" id="{86B753CB-0669-455F-8F6B-40887FFCA7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0" name="Imagen 209" descr="http://www.icbf.gov.co/images/pobtrans.gif">
          <a:extLst>
            <a:ext uri="{FF2B5EF4-FFF2-40B4-BE49-F238E27FC236}">
              <a16:creationId xmlns:a16="http://schemas.microsoft.com/office/drawing/2014/main" id="{D1B39126-96D4-460B-A361-FDA7E53A9A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1" name="Imagen 210" descr="http://www.icbf.gov.co/images/pobtrans.gif">
          <a:extLst>
            <a:ext uri="{FF2B5EF4-FFF2-40B4-BE49-F238E27FC236}">
              <a16:creationId xmlns:a16="http://schemas.microsoft.com/office/drawing/2014/main" id="{F57A8C4A-B4BD-46C7-AD1E-09D4CB9213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2" name="Imagen 211" descr="http://www.icbf.gov.co/images/pobtrans.gif">
          <a:extLst>
            <a:ext uri="{FF2B5EF4-FFF2-40B4-BE49-F238E27FC236}">
              <a16:creationId xmlns:a16="http://schemas.microsoft.com/office/drawing/2014/main" id="{2DCBFADE-638A-40BF-A3E3-95AFFAB925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3" name="Imagen 212" descr="http://www.icbf.gov.co/images/pobtrans.gif">
          <a:extLst>
            <a:ext uri="{FF2B5EF4-FFF2-40B4-BE49-F238E27FC236}">
              <a16:creationId xmlns:a16="http://schemas.microsoft.com/office/drawing/2014/main" id="{E5C0837D-CFD4-42F6-A4B4-E9753D39E1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4" name="Imagen 213" descr="http://www.icbf.gov.co/images/pobtrans.gif">
          <a:extLst>
            <a:ext uri="{FF2B5EF4-FFF2-40B4-BE49-F238E27FC236}">
              <a16:creationId xmlns:a16="http://schemas.microsoft.com/office/drawing/2014/main" id="{6652A23F-ADD8-4C66-A908-9CEA7AE6DB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5" name="Imagen 214" descr="http://www.icbf.gov.co/images/pobtrans.gif">
          <a:extLst>
            <a:ext uri="{FF2B5EF4-FFF2-40B4-BE49-F238E27FC236}">
              <a16:creationId xmlns:a16="http://schemas.microsoft.com/office/drawing/2014/main" id="{F526488E-5511-41AB-81F2-48CC9F2426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6" name="Imagen 215" descr="http://www.icbf.gov.co/images/pobtrans.gif">
          <a:extLst>
            <a:ext uri="{FF2B5EF4-FFF2-40B4-BE49-F238E27FC236}">
              <a16:creationId xmlns:a16="http://schemas.microsoft.com/office/drawing/2014/main" id="{F1996E8C-8B06-46F3-8EEE-66F5FD789D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7" name="Imagen 216" descr="http://www.icbf.gov.co/images/pobtrans.gif">
          <a:extLst>
            <a:ext uri="{FF2B5EF4-FFF2-40B4-BE49-F238E27FC236}">
              <a16:creationId xmlns:a16="http://schemas.microsoft.com/office/drawing/2014/main" id="{754A7BD2-27DA-4747-91F1-866A043174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8" name="Imagen 217" descr="http://www.icbf.gov.co/images/pobtrans.gif">
          <a:extLst>
            <a:ext uri="{FF2B5EF4-FFF2-40B4-BE49-F238E27FC236}">
              <a16:creationId xmlns:a16="http://schemas.microsoft.com/office/drawing/2014/main" id="{FDBC3E81-37B4-4BF9-B9F9-684EF4BC61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19" name="Imagen 218" descr="http://www.icbf.gov.co/images/pobtrans.gif">
          <a:extLst>
            <a:ext uri="{FF2B5EF4-FFF2-40B4-BE49-F238E27FC236}">
              <a16:creationId xmlns:a16="http://schemas.microsoft.com/office/drawing/2014/main" id="{7C39BF84-9925-4968-816C-E7CC4BFC62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0" name="Imagen 219" descr="http://www.icbf.gov.co/images/pobtrans.gif">
          <a:extLst>
            <a:ext uri="{FF2B5EF4-FFF2-40B4-BE49-F238E27FC236}">
              <a16:creationId xmlns:a16="http://schemas.microsoft.com/office/drawing/2014/main" id="{18123418-6391-4A21-8704-A007467D7E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1" name="Imagen 220" descr="http://www.icbf.gov.co/images/pobtrans.gif">
          <a:extLst>
            <a:ext uri="{FF2B5EF4-FFF2-40B4-BE49-F238E27FC236}">
              <a16:creationId xmlns:a16="http://schemas.microsoft.com/office/drawing/2014/main" id="{BF5FCCF0-0744-47F5-8A54-8874F6A9E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2" name="Imagen 221" descr="http://www.icbf.gov.co/images/pobtrans.gif">
          <a:extLst>
            <a:ext uri="{FF2B5EF4-FFF2-40B4-BE49-F238E27FC236}">
              <a16:creationId xmlns:a16="http://schemas.microsoft.com/office/drawing/2014/main" id="{F6EADEE2-87AD-43D6-A875-12BF726031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3" name="Imagen 222" descr="http://www.icbf.gov.co/images/pobtrans.gif">
          <a:extLst>
            <a:ext uri="{FF2B5EF4-FFF2-40B4-BE49-F238E27FC236}">
              <a16:creationId xmlns:a16="http://schemas.microsoft.com/office/drawing/2014/main" id="{2DDCE1EC-101B-4B96-A5D9-768E73C12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4" name="Imagen 223" descr="http://www.icbf.gov.co/images/pobtrans.gif">
          <a:extLst>
            <a:ext uri="{FF2B5EF4-FFF2-40B4-BE49-F238E27FC236}">
              <a16:creationId xmlns:a16="http://schemas.microsoft.com/office/drawing/2014/main" id="{1DC72907-2E7F-4D58-9249-C965436B19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5" name="Imagen 224" descr="http://www.icbf.gov.co/images/pobtrans.gif">
          <a:extLst>
            <a:ext uri="{FF2B5EF4-FFF2-40B4-BE49-F238E27FC236}">
              <a16:creationId xmlns:a16="http://schemas.microsoft.com/office/drawing/2014/main" id="{4A969970-1D99-4EFF-BC9E-419D154AC1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6" name="Imagen 225" descr="http://www.icbf.gov.co/images/pobtrans.gif">
          <a:extLst>
            <a:ext uri="{FF2B5EF4-FFF2-40B4-BE49-F238E27FC236}">
              <a16:creationId xmlns:a16="http://schemas.microsoft.com/office/drawing/2014/main" id="{12B2F8BB-4642-40C2-914A-145DC2DE80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7" name="Imagen 226" descr="http://www.icbf.gov.co/images/pobtrans.gif">
          <a:extLst>
            <a:ext uri="{FF2B5EF4-FFF2-40B4-BE49-F238E27FC236}">
              <a16:creationId xmlns:a16="http://schemas.microsoft.com/office/drawing/2014/main" id="{9CA86455-86A0-4871-9D9C-C0B61B69AB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8" name="Imagen 227" descr="http://www.icbf.gov.co/images/pobtrans.gif">
          <a:extLst>
            <a:ext uri="{FF2B5EF4-FFF2-40B4-BE49-F238E27FC236}">
              <a16:creationId xmlns:a16="http://schemas.microsoft.com/office/drawing/2014/main" id="{F59D31F3-CB8A-45A9-8B06-F1990E2EBB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29" name="Imagen 228" descr="http://www.icbf.gov.co/images/pobtrans.gif">
          <a:extLst>
            <a:ext uri="{FF2B5EF4-FFF2-40B4-BE49-F238E27FC236}">
              <a16:creationId xmlns:a16="http://schemas.microsoft.com/office/drawing/2014/main" id="{8A93A31D-A92E-4F3E-9F7C-390DD4B9EB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0" name="Imagen 229" descr="http://www.icbf.gov.co/images/pobtrans.gif">
          <a:extLst>
            <a:ext uri="{FF2B5EF4-FFF2-40B4-BE49-F238E27FC236}">
              <a16:creationId xmlns:a16="http://schemas.microsoft.com/office/drawing/2014/main" id="{0930973B-7248-43C0-AD93-5B2176A5F7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1" name="Imagen 230" descr="http://www.icbf.gov.co/images/pobtrans.gif">
          <a:extLst>
            <a:ext uri="{FF2B5EF4-FFF2-40B4-BE49-F238E27FC236}">
              <a16:creationId xmlns:a16="http://schemas.microsoft.com/office/drawing/2014/main" id="{05CD0584-71EE-4B16-A0EB-2EA3BA47E1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2" name="Imagen 231" descr="http://www.icbf.gov.co/images/pobtrans.gif">
          <a:extLst>
            <a:ext uri="{FF2B5EF4-FFF2-40B4-BE49-F238E27FC236}">
              <a16:creationId xmlns:a16="http://schemas.microsoft.com/office/drawing/2014/main" id="{36710C88-A437-4E1C-AD97-B0B2CB6CE8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3" name="Imagen 232" descr="http://www.icbf.gov.co/images/pobtrans.gif">
          <a:extLst>
            <a:ext uri="{FF2B5EF4-FFF2-40B4-BE49-F238E27FC236}">
              <a16:creationId xmlns:a16="http://schemas.microsoft.com/office/drawing/2014/main" id="{D805CC30-664B-4609-9472-F396D0CA75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4" name="Imagen 233" descr="http://www.icbf.gov.co/images/pobtrans.gif">
          <a:extLst>
            <a:ext uri="{FF2B5EF4-FFF2-40B4-BE49-F238E27FC236}">
              <a16:creationId xmlns:a16="http://schemas.microsoft.com/office/drawing/2014/main" id="{7426C4F9-257D-482D-80E9-97ADF4F556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5" name="Imagen 234" descr="http://www.icbf.gov.co/images/pobtrans.gif">
          <a:extLst>
            <a:ext uri="{FF2B5EF4-FFF2-40B4-BE49-F238E27FC236}">
              <a16:creationId xmlns:a16="http://schemas.microsoft.com/office/drawing/2014/main" id="{9C277B1B-6DE0-48A9-B3FB-1530819657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6" name="Imagen 235" descr="http://www.icbf.gov.co/images/pobtrans.gif">
          <a:extLst>
            <a:ext uri="{FF2B5EF4-FFF2-40B4-BE49-F238E27FC236}">
              <a16:creationId xmlns:a16="http://schemas.microsoft.com/office/drawing/2014/main" id="{54110020-7B5E-4253-A61E-8637D352D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7" name="Imagen 236" descr="http://www.icbf.gov.co/images/pobtrans.gif">
          <a:extLst>
            <a:ext uri="{FF2B5EF4-FFF2-40B4-BE49-F238E27FC236}">
              <a16:creationId xmlns:a16="http://schemas.microsoft.com/office/drawing/2014/main" id="{01575227-8B61-4A8A-B7B0-6D41EA182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8" name="Imagen 237" descr="http://www.icbf.gov.co/images/pobtrans.gif">
          <a:extLst>
            <a:ext uri="{FF2B5EF4-FFF2-40B4-BE49-F238E27FC236}">
              <a16:creationId xmlns:a16="http://schemas.microsoft.com/office/drawing/2014/main" id="{4A7DA7FB-8350-42A8-90E6-1BDC07E059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39" name="Imagen 238" descr="http://www.icbf.gov.co/images/pobtrans.gif">
          <a:extLst>
            <a:ext uri="{FF2B5EF4-FFF2-40B4-BE49-F238E27FC236}">
              <a16:creationId xmlns:a16="http://schemas.microsoft.com/office/drawing/2014/main" id="{D60C0CC2-582B-42AB-AB0A-B4D043A36B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0" name="Imagen 239" descr="http://www.icbf.gov.co/images/pobtrans.gif">
          <a:extLst>
            <a:ext uri="{FF2B5EF4-FFF2-40B4-BE49-F238E27FC236}">
              <a16:creationId xmlns:a16="http://schemas.microsoft.com/office/drawing/2014/main" id="{87ED5364-927A-43EE-AC85-A06FE9B5DD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1" name="Imagen 240" descr="http://www.icbf.gov.co/images/pobtrans.gif">
          <a:extLst>
            <a:ext uri="{FF2B5EF4-FFF2-40B4-BE49-F238E27FC236}">
              <a16:creationId xmlns:a16="http://schemas.microsoft.com/office/drawing/2014/main" id="{80E89FDB-3644-4F38-BEA4-B3102B0E24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2" name="Imagen 241" descr="http://www.icbf.gov.co/images/pobtrans.gif">
          <a:extLst>
            <a:ext uri="{FF2B5EF4-FFF2-40B4-BE49-F238E27FC236}">
              <a16:creationId xmlns:a16="http://schemas.microsoft.com/office/drawing/2014/main" id="{32B94CD7-DB67-4D6F-BBE8-8F47386573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3" name="Imagen 242" descr="http://www.icbf.gov.co/images/pobtrans.gif">
          <a:extLst>
            <a:ext uri="{FF2B5EF4-FFF2-40B4-BE49-F238E27FC236}">
              <a16:creationId xmlns:a16="http://schemas.microsoft.com/office/drawing/2014/main" id="{53C3EBBE-3DAB-4EA0-A143-691F0D5986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4" name="Imagen 243" descr="http://www.icbf.gov.co/images/pobtrans.gif">
          <a:extLst>
            <a:ext uri="{FF2B5EF4-FFF2-40B4-BE49-F238E27FC236}">
              <a16:creationId xmlns:a16="http://schemas.microsoft.com/office/drawing/2014/main" id="{6AC82FB1-9E36-40F7-B929-3C06A0EE93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5" name="Imagen 244" descr="http://www.icbf.gov.co/images/pobtrans.gif">
          <a:extLst>
            <a:ext uri="{FF2B5EF4-FFF2-40B4-BE49-F238E27FC236}">
              <a16:creationId xmlns:a16="http://schemas.microsoft.com/office/drawing/2014/main" id="{CF81D4D6-8FE2-4CF5-A728-8805F19F27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6" name="Imagen 245" descr="http://www.icbf.gov.co/images/pobtrans.gif">
          <a:extLst>
            <a:ext uri="{FF2B5EF4-FFF2-40B4-BE49-F238E27FC236}">
              <a16:creationId xmlns:a16="http://schemas.microsoft.com/office/drawing/2014/main" id="{A8C53896-78BA-4E68-9021-B46F61E875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7" name="Imagen 246" descr="http://www.icbf.gov.co/images/pobtrans.gif">
          <a:extLst>
            <a:ext uri="{FF2B5EF4-FFF2-40B4-BE49-F238E27FC236}">
              <a16:creationId xmlns:a16="http://schemas.microsoft.com/office/drawing/2014/main" id="{87EF5D43-9E46-4E27-9B60-E5821BDBB1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8" name="Imagen 247" descr="http://www.icbf.gov.co/images/pobtrans.gif">
          <a:extLst>
            <a:ext uri="{FF2B5EF4-FFF2-40B4-BE49-F238E27FC236}">
              <a16:creationId xmlns:a16="http://schemas.microsoft.com/office/drawing/2014/main" id="{BEB9BD1A-B38E-4713-835C-31EEEC7F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49" name="Imagen 248" descr="http://www.icbf.gov.co/images/pobtrans.gif">
          <a:extLst>
            <a:ext uri="{FF2B5EF4-FFF2-40B4-BE49-F238E27FC236}">
              <a16:creationId xmlns:a16="http://schemas.microsoft.com/office/drawing/2014/main" id="{7DA8DFAA-8E6B-482B-B7EA-6F127C621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0" name="Imagen 249" descr="http://www.icbf.gov.co/images/pobtrans.gif">
          <a:extLst>
            <a:ext uri="{FF2B5EF4-FFF2-40B4-BE49-F238E27FC236}">
              <a16:creationId xmlns:a16="http://schemas.microsoft.com/office/drawing/2014/main" id="{D9D3A6D1-B28A-4092-9D5B-A153FC3766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1" name="Imagen 250" descr="http://www.icbf.gov.co/images/pobtrans.gif">
          <a:extLst>
            <a:ext uri="{FF2B5EF4-FFF2-40B4-BE49-F238E27FC236}">
              <a16:creationId xmlns:a16="http://schemas.microsoft.com/office/drawing/2014/main" id="{3A2D91D0-D91B-4935-8287-A20F4F5B29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2" name="Imagen 251" descr="http://www.icbf.gov.co/images/pobtrans.gif">
          <a:extLst>
            <a:ext uri="{FF2B5EF4-FFF2-40B4-BE49-F238E27FC236}">
              <a16:creationId xmlns:a16="http://schemas.microsoft.com/office/drawing/2014/main" id="{574AFF62-B260-491B-A33E-A8D613DE17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3" name="Imagen 252" descr="http://www.icbf.gov.co/images/pobtrans.gif">
          <a:extLst>
            <a:ext uri="{FF2B5EF4-FFF2-40B4-BE49-F238E27FC236}">
              <a16:creationId xmlns:a16="http://schemas.microsoft.com/office/drawing/2014/main" id="{973D3D26-CA53-48C0-A69F-8BBD1E7AE3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4" name="Imagen 253" descr="http://www.icbf.gov.co/images/pobtrans.gif">
          <a:extLst>
            <a:ext uri="{FF2B5EF4-FFF2-40B4-BE49-F238E27FC236}">
              <a16:creationId xmlns:a16="http://schemas.microsoft.com/office/drawing/2014/main" id="{DB60A376-ABB4-4B61-B766-1D37C07BEA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5" name="Imagen 254" descr="http://www.icbf.gov.co/images/pobtrans.gif">
          <a:extLst>
            <a:ext uri="{FF2B5EF4-FFF2-40B4-BE49-F238E27FC236}">
              <a16:creationId xmlns:a16="http://schemas.microsoft.com/office/drawing/2014/main" id="{33D0F878-BD07-488C-9C0A-04EDBEA8B4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6" name="Imagen 255" descr="http://www.icbf.gov.co/images/pobtrans.gif">
          <a:extLst>
            <a:ext uri="{FF2B5EF4-FFF2-40B4-BE49-F238E27FC236}">
              <a16:creationId xmlns:a16="http://schemas.microsoft.com/office/drawing/2014/main" id="{E0A02A7F-4537-4ECB-A340-5A6F889FD1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7" name="Imagen 256" descr="http://www.icbf.gov.co/images/pobtrans.gif">
          <a:extLst>
            <a:ext uri="{FF2B5EF4-FFF2-40B4-BE49-F238E27FC236}">
              <a16:creationId xmlns:a16="http://schemas.microsoft.com/office/drawing/2014/main" id="{D4FC8277-7158-469C-BA19-A78839F792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8" name="Imagen 257" descr="http://www.icbf.gov.co/images/pobtrans.gif">
          <a:extLst>
            <a:ext uri="{FF2B5EF4-FFF2-40B4-BE49-F238E27FC236}">
              <a16:creationId xmlns:a16="http://schemas.microsoft.com/office/drawing/2014/main" id="{E077F1D6-EB30-4255-B687-C094656618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59" name="Imagen 258" descr="http://www.icbf.gov.co/images/pobtrans.gif">
          <a:extLst>
            <a:ext uri="{FF2B5EF4-FFF2-40B4-BE49-F238E27FC236}">
              <a16:creationId xmlns:a16="http://schemas.microsoft.com/office/drawing/2014/main" id="{E41D8986-0F08-4B6E-BE15-DACB8AB028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0" name="Imagen 259" descr="http://www.icbf.gov.co/images/pobtrans.gif">
          <a:extLst>
            <a:ext uri="{FF2B5EF4-FFF2-40B4-BE49-F238E27FC236}">
              <a16:creationId xmlns:a16="http://schemas.microsoft.com/office/drawing/2014/main" id="{B4981D70-23C5-475D-8B4F-9E9FA52DBC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1" name="Imagen 260" descr="http://www.icbf.gov.co/images/pobtrans.gif">
          <a:extLst>
            <a:ext uri="{FF2B5EF4-FFF2-40B4-BE49-F238E27FC236}">
              <a16:creationId xmlns:a16="http://schemas.microsoft.com/office/drawing/2014/main" id="{ACD47D58-2F89-4101-B86B-9155A54A0B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2" name="Imagen 261" descr="http://www.icbf.gov.co/images/pobtrans.gif">
          <a:extLst>
            <a:ext uri="{FF2B5EF4-FFF2-40B4-BE49-F238E27FC236}">
              <a16:creationId xmlns:a16="http://schemas.microsoft.com/office/drawing/2014/main" id="{196656BC-D24F-4D6E-9D9A-FCA47CEFB4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3" name="Imagen 262" descr="http://www.icbf.gov.co/images/pobtrans.gif">
          <a:extLst>
            <a:ext uri="{FF2B5EF4-FFF2-40B4-BE49-F238E27FC236}">
              <a16:creationId xmlns:a16="http://schemas.microsoft.com/office/drawing/2014/main" id="{6AED3E97-A776-41C9-8387-0F30D100BE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4" name="Imagen 263" descr="http://www.icbf.gov.co/images/pobtrans.gif">
          <a:extLst>
            <a:ext uri="{FF2B5EF4-FFF2-40B4-BE49-F238E27FC236}">
              <a16:creationId xmlns:a16="http://schemas.microsoft.com/office/drawing/2014/main" id="{19876A23-6C21-4B7E-970A-C6322C9F27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5" name="Imagen 264" descr="http://www.icbf.gov.co/images/pobtrans.gif">
          <a:extLst>
            <a:ext uri="{FF2B5EF4-FFF2-40B4-BE49-F238E27FC236}">
              <a16:creationId xmlns:a16="http://schemas.microsoft.com/office/drawing/2014/main" id="{2D0BDEB5-F383-4C94-BB11-08346360F6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6" name="Imagen 265" descr="http://www.icbf.gov.co/images/pobtrans.gif">
          <a:extLst>
            <a:ext uri="{FF2B5EF4-FFF2-40B4-BE49-F238E27FC236}">
              <a16:creationId xmlns:a16="http://schemas.microsoft.com/office/drawing/2014/main" id="{AC50BB28-C50F-4697-A201-3BBB06A574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7" name="Imagen 266" descr="http://www.icbf.gov.co/images/pobtrans.gif">
          <a:extLst>
            <a:ext uri="{FF2B5EF4-FFF2-40B4-BE49-F238E27FC236}">
              <a16:creationId xmlns:a16="http://schemas.microsoft.com/office/drawing/2014/main" id="{3CD59D8D-AA33-457E-A990-819DCE6140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8" name="Imagen 267" descr="http://www.icbf.gov.co/images/pobtrans.gif">
          <a:extLst>
            <a:ext uri="{FF2B5EF4-FFF2-40B4-BE49-F238E27FC236}">
              <a16:creationId xmlns:a16="http://schemas.microsoft.com/office/drawing/2014/main" id="{7CE7D0FA-82C5-4B46-9AB2-0CA1E179E1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69" name="Imagen 268" descr="http://www.icbf.gov.co/images/pobtrans.gif">
          <a:extLst>
            <a:ext uri="{FF2B5EF4-FFF2-40B4-BE49-F238E27FC236}">
              <a16:creationId xmlns:a16="http://schemas.microsoft.com/office/drawing/2014/main" id="{1BEE9B75-8C86-4534-AF3C-DDE9178BF7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0" name="Imagen 269" descr="http://www.icbf.gov.co/images/pobtrans.gif">
          <a:extLst>
            <a:ext uri="{FF2B5EF4-FFF2-40B4-BE49-F238E27FC236}">
              <a16:creationId xmlns:a16="http://schemas.microsoft.com/office/drawing/2014/main" id="{4411D36B-A5FA-4859-BA24-06C9521D70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1" name="Imagen 270" descr="http://www.icbf.gov.co/images/pobtrans.gif">
          <a:extLst>
            <a:ext uri="{FF2B5EF4-FFF2-40B4-BE49-F238E27FC236}">
              <a16:creationId xmlns:a16="http://schemas.microsoft.com/office/drawing/2014/main" id="{1FBC276B-1D0B-46EB-BADE-58BD4B997C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2" name="Imagen 271" descr="http://www.icbf.gov.co/images/pobtrans.gif">
          <a:extLst>
            <a:ext uri="{FF2B5EF4-FFF2-40B4-BE49-F238E27FC236}">
              <a16:creationId xmlns:a16="http://schemas.microsoft.com/office/drawing/2014/main" id="{0D5FB9C3-A28B-468D-BE7A-1B907D5A7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3" name="Imagen 272" descr="http://www.icbf.gov.co/images/pobtrans.gif">
          <a:extLst>
            <a:ext uri="{FF2B5EF4-FFF2-40B4-BE49-F238E27FC236}">
              <a16:creationId xmlns:a16="http://schemas.microsoft.com/office/drawing/2014/main" id="{7FCFD1E2-C8A0-4D69-9310-ADD4EF0445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4" name="Imagen 273" descr="http://www.icbf.gov.co/images/pobtrans.gif">
          <a:extLst>
            <a:ext uri="{FF2B5EF4-FFF2-40B4-BE49-F238E27FC236}">
              <a16:creationId xmlns:a16="http://schemas.microsoft.com/office/drawing/2014/main" id="{530BBA1E-C52C-4DAF-9911-5314607217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5" name="Imagen 274" descr="http://www.icbf.gov.co/images/pobtrans.gif">
          <a:extLst>
            <a:ext uri="{FF2B5EF4-FFF2-40B4-BE49-F238E27FC236}">
              <a16:creationId xmlns:a16="http://schemas.microsoft.com/office/drawing/2014/main" id="{9D790B54-7C8C-4065-A06E-D497A2E87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6" name="Imagen 275" descr="http://www.icbf.gov.co/images/pobtrans.gif">
          <a:extLst>
            <a:ext uri="{FF2B5EF4-FFF2-40B4-BE49-F238E27FC236}">
              <a16:creationId xmlns:a16="http://schemas.microsoft.com/office/drawing/2014/main" id="{A2B3B223-9B38-431D-92A1-317C0F7CDD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7" name="Imagen 276" descr="http://www.icbf.gov.co/images/pobtrans.gif">
          <a:extLst>
            <a:ext uri="{FF2B5EF4-FFF2-40B4-BE49-F238E27FC236}">
              <a16:creationId xmlns:a16="http://schemas.microsoft.com/office/drawing/2014/main" id="{0E8BC469-81CC-41A1-AEBF-550A83EAFD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8" name="Imagen 277" descr="http://www.icbf.gov.co/images/pobtrans.gif">
          <a:extLst>
            <a:ext uri="{FF2B5EF4-FFF2-40B4-BE49-F238E27FC236}">
              <a16:creationId xmlns:a16="http://schemas.microsoft.com/office/drawing/2014/main" id="{E4DC516F-1FB3-4003-8A13-D795F0598C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79" name="Imagen 278" descr="http://www.icbf.gov.co/images/pobtrans.gif">
          <a:extLst>
            <a:ext uri="{FF2B5EF4-FFF2-40B4-BE49-F238E27FC236}">
              <a16:creationId xmlns:a16="http://schemas.microsoft.com/office/drawing/2014/main" id="{19BDF56E-CAE8-420E-AFF7-A22546F47C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0" name="Imagen 279" descr="http://www.icbf.gov.co/images/pobtrans.gif">
          <a:extLst>
            <a:ext uri="{FF2B5EF4-FFF2-40B4-BE49-F238E27FC236}">
              <a16:creationId xmlns:a16="http://schemas.microsoft.com/office/drawing/2014/main" id="{64E64D79-5B62-4DB2-908F-EE6390DB6B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1" name="Imagen 280" descr="http://www.icbf.gov.co/images/pobtrans.gif">
          <a:extLst>
            <a:ext uri="{FF2B5EF4-FFF2-40B4-BE49-F238E27FC236}">
              <a16:creationId xmlns:a16="http://schemas.microsoft.com/office/drawing/2014/main" id="{63AFC6BF-637A-4A20-B35F-D86C949903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2" name="Imagen 281" descr="http://www.icbf.gov.co/images/pobtrans.gif">
          <a:extLst>
            <a:ext uri="{FF2B5EF4-FFF2-40B4-BE49-F238E27FC236}">
              <a16:creationId xmlns:a16="http://schemas.microsoft.com/office/drawing/2014/main" id="{719189DC-6FB5-45CD-B6BE-CB35E471FE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67</xdr:row>
      <xdr:rowOff>0</xdr:rowOff>
    </xdr:from>
    <xdr:ext cx="9525" cy="114300"/>
    <xdr:pic>
      <xdr:nvPicPr>
        <xdr:cNvPr id="283" name="Imagen 282" descr="http://www.icbf.gov.co/images/pobtrans.gif">
          <a:extLst>
            <a:ext uri="{FF2B5EF4-FFF2-40B4-BE49-F238E27FC236}">
              <a16:creationId xmlns:a16="http://schemas.microsoft.com/office/drawing/2014/main" id="{844B79AE-D502-4AC3-BE13-1C17CC3A7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0"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4" name="Imagen 283" descr="http://www.icbf.gov.co/images/pobtrans.gif">
          <a:extLst>
            <a:ext uri="{FF2B5EF4-FFF2-40B4-BE49-F238E27FC236}">
              <a16:creationId xmlns:a16="http://schemas.microsoft.com/office/drawing/2014/main" id="{436D05E4-4C65-4C0E-A54E-CE0E9D5A55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5" name="Imagen 284" descr="http://www.icbf.gov.co/images/pobtrans.gif">
          <a:extLst>
            <a:ext uri="{FF2B5EF4-FFF2-40B4-BE49-F238E27FC236}">
              <a16:creationId xmlns:a16="http://schemas.microsoft.com/office/drawing/2014/main" id="{34056606-1FD6-4D46-96E2-144D835170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6" name="Imagen 285" descr="http://www.icbf.gov.co/images/pobtrans.gif">
          <a:extLst>
            <a:ext uri="{FF2B5EF4-FFF2-40B4-BE49-F238E27FC236}">
              <a16:creationId xmlns:a16="http://schemas.microsoft.com/office/drawing/2014/main" id="{A1FBFBD7-5EE5-403C-BE5B-A04653732F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7" name="Imagen 286" descr="http://www.icbf.gov.co/images/pobtrans.gif">
          <a:extLst>
            <a:ext uri="{FF2B5EF4-FFF2-40B4-BE49-F238E27FC236}">
              <a16:creationId xmlns:a16="http://schemas.microsoft.com/office/drawing/2014/main" id="{D1D151F7-B61E-4B37-A95C-7D8F468502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8" name="Imagen 287" descr="http://www.icbf.gov.co/images/pobtrans.gif">
          <a:extLst>
            <a:ext uri="{FF2B5EF4-FFF2-40B4-BE49-F238E27FC236}">
              <a16:creationId xmlns:a16="http://schemas.microsoft.com/office/drawing/2014/main" id="{729CD16F-224A-4467-957B-C86CC988BA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89" name="Imagen 288" descr="http://www.icbf.gov.co/images/pobtrans.gif">
          <a:extLst>
            <a:ext uri="{FF2B5EF4-FFF2-40B4-BE49-F238E27FC236}">
              <a16:creationId xmlns:a16="http://schemas.microsoft.com/office/drawing/2014/main" id="{66BD5A76-00FB-4451-B989-81CB38402B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0" name="Imagen 289" descr="http://www.icbf.gov.co/images/pobtrans.gif">
          <a:extLst>
            <a:ext uri="{FF2B5EF4-FFF2-40B4-BE49-F238E27FC236}">
              <a16:creationId xmlns:a16="http://schemas.microsoft.com/office/drawing/2014/main" id="{1AE72B75-69B7-43F6-B066-5C0E37C5D1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1" name="Imagen 290" descr="http://www.icbf.gov.co/images/pobtrans.gif">
          <a:extLst>
            <a:ext uri="{FF2B5EF4-FFF2-40B4-BE49-F238E27FC236}">
              <a16:creationId xmlns:a16="http://schemas.microsoft.com/office/drawing/2014/main" id="{2658A17E-5386-42D2-87EB-44D9F56AA6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2" name="Imagen 291" descr="http://www.icbf.gov.co/images/pobtrans.gif">
          <a:extLst>
            <a:ext uri="{FF2B5EF4-FFF2-40B4-BE49-F238E27FC236}">
              <a16:creationId xmlns:a16="http://schemas.microsoft.com/office/drawing/2014/main" id="{613FAC28-0BD8-4344-90C2-6C6E46FF1F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3" name="Imagen 292" descr="http://www.icbf.gov.co/images/pobtrans.gif">
          <a:extLst>
            <a:ext uri="{FF2B5EF4-FFF2-40B4-BE49-F238E27FC236}">
              <a16:creationId xmlns:a16="http://schemas.microsoft.com/office/drawing/2014/main" id="{BDE3358A-001B-4739-8012-C8E0980A1C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4" name="Imagen 293" descr="http://www.icbf.gov.co/images/pobtrans.gif">
          <a:extLst>
            <a:ext uri="{FF2B5EF4-FFF2-40B4-BE49-F238E27FC236}">
              <a16:creationId xmlns:a16="http://schemas.microsoft.com/office/drawing/2014/main" id="{790B2839-079A-4DC3-956D-98B0DEBD0A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5" name="Imagen 294" descr="http://www.icbf.gov.co/images/pobtrans.gif">
          <a:extLst>
            <a:ext uri="{FF2B5EF4-FFF2-40B4-BE49-F238E27FC236}">
              <a16:creationId xmlns:a16="http://schemas.microsoft.com/office/drawing/2014/main" id="{8B275DB4-E219-45F0-B661-443D7BA0DC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6" name="Imagen 295" descr="http://www.icbf.gov.co/images/pobtrans.gif">
          <a:extLst>
            <a:ext uri="{FF2B5EF4-FFF2-40B4-BE49-F238E27FC236}">
              <a16:creationId xmlns:a16="http://schemas.microsoft.com/office/drawing/2014/main" id="{4474F073-94DA-41DF-9CFE-7C58482D2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7" name="Imagen 296" descr="http://www.icbf.gov.co/images/pobtrans.gif">
          <a:extLst>
            <a:ext uri="{FF2B5EF4-FFF2-40B4-BE49-F238E27FC236}">
              <a16:creationId xmlns:a16="http://schemas.microsoft.com/office/drawing/2014/main" id="{9BADCA5B-72A5-4D82-8BEE-9FD49AFAB7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8" name="Imagen 297" descr="http://www.icbf.gov.co/images/pobtrans.gif">
          <a:extLst>
            <a:ext uri="{FF2B5EF4-FFF2-40B4-BE49-F238E27FC236}">
              <a16:creationId xmlns:a16="http://schemas.microsoft.com/office/drawing/2014/main" id="{3675942C-7F1B-4C5B-8BCA-9B82EC43E4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299" name="Imagen 298" descr="http://www.icbf.gov.co/images/pobtrans.gif">
          <a:extLst>
            <a:ext uri="{FF2B5EF4-FFF2-40B4-BE49-F238E27FC236}">
              <a16:creationId xmlns:a16="http://schemas.microsoft.com/office/drawing/2014/main" id="{19A0F3BD-D199-4A7E-A336-EF534DC150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0" name="Imagen 299" descr="http://www.icbf.gov.co/images/pobtrans.gif">
          <a:extLst>
            <a:ext uri="{FF2B5EF4-FFF2-40B4-BE49-F238E27FC236}">
              <a16:creationId xmlns:a16="http://schemas.microsoft.com/office/drawing/2014/main" id="{A9C990B6-14F8-4F9A-8B6D-14C50A9B91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1" name="Imagen 300" descr="http://www.icbf.gov.co/images/pobtrans.gif">
          <a:extLst>
            <a:ext uri="{FF2B5EF4-FFF2-40B4-BE49-F238E27FC236}">
              <a16:creationId xmlns:a16="http://schemas.microsoft.com/office/drawing/2014/main" id="{F9C4190A-ADFC-45A5-993D-502448DC56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2" name="Imagen 301" descr="http://www.icbf.gov.co/images/pobtrans.gif">
          <a:extLst>
            <a:ext uri="{FF2B5EF4-FFF2-40B4-BE49-F238E27FC236}">
              <a16:creationId xmlns:a16="http://schemas.microsoft.com/office/drawing/2014/main" id="{784C0745-5DC2-42D5-AC61-3CF2EB2A00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3" name="Imagen 302" descr="http://www.icbf.gov.co/images/pobtrans.gif">
          <a:extLst>
            <a:ext uri="{FF2B5EF4-FFF2-40B4-BE49-F238E27FC236}">
              <a16:creationId xmlns:a16="http://schemas.microsoft.com/office/drawing/2014/main" id="{8C10D381-546D-4B0C-955A-BECC2EBC32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4" name="Imagen 303" descr="http://www.icbf.gov.co/images/pobtrans.gif">
          <a:extLst>
            <a:ext uri="{FF2B5EF4-FFF2-40B4-BE49-F238E27FC236}">
              <a16:creationId xmlns:a16="http://schemas.microsoft.com/office/drawing/2014/main" id="{0BF7E44F-73D9-49D0-8A7C-41424E6613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5" name="Imagen 304" descr="http://www.icbf.gov.co/images/pobtrans.gif">
          <a:extLst>
            <a:ext uri="{FF2B5EF4-FFF2-40B4-BE49-F238E27FC236}">
              <a16:creationId xmlns:a16="http://schemas.microsoft.com/office/drawing/2014/main" id="{CFFBC332-CDED-4E38-BC6A-5EC411AB4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6" name="Imagen 305" descr="http://www.icbf.gov.co/images/pobtrans.gif">
          <a:extLst>
            <a:ext uri="{FF2B5EF4-FFF2-40B4-BE49-F238E27FC236}">
              <a16:creationId xmlns:a16="http://schemas.microsoft.com/office/drawing/2014/main" id="{D2DA8487-6485-4408-A3EA-79925923BC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7" name="Imagen 306" descr="http://www.icbf.gov.co/images/pobtrans.gif">
          <a:extLst>
            <a:ext uri="{FF2B5EF4-FFF2-40B4-BE49-F238E27FC236}">
              <a16:creationId xmlns:a16="http://schemas.microsoft.com/office/drawing/2014/main" id="{FBEBC66F-C079-4ECA-905A-1B2B70794C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8" name="Imagen 307" descr="http://www.icbf.gov.co/images/pobtrans.gif">
          <a:extLst>
            <a:ext uri="{FF2B5EF4-FFF2-40B4-BE49-F238E27FC236}">
              <a16:creationId xmlns:a16="http://schemas.microsoft.com/office/drawing/2014/main" id="{ACC3A40A-0EB3-48FC-AFE5-FD60DDF64B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09" name="Imagen 308" descr="http://www.icbf.gov.co/images/pobtrans.gif">
          <a:extLst>
            <a:ext uri="{FF2B5EF4-FFF2-40B4-BE49-F238E27FC236}">
              <a16:creationId xmlns:a16="http://schemas.microsoft.com/office/drawing/2014/main" id="{FD82C826-5882-4687-A82A-A2AEC9F90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0" name="Imagen 309" descr="http://www.icbf.gov.co/images/pobtrans.gif">
          <a:extLst>
            <a:ext uri="{FF2B5EF4-FFF2-40B4-BE49-F238E27FC236}">
              <a16:creationId xmlns:a16="http://schemas.microsoft.com/office/drawing/2014/main" id="{4B813A46-0E9E-44A4-B471-FA97A24011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1" name="Imagen 310" descr="http://www.icbf.gov.co/images/pobtrans.gif">
          <a:extLst>
            <a:ext uri="{FF2B5EF4-FFF2-40B4-BE49-F238E27FC236}">
              <a16:creationId xmlns:a16="http://schemas.microsoft.com/office/drawing/2014/main" id="{6C90BA8B-B6C6-4B0E-B805-1F3270F16B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2" name="Imagen 311" descr="http://www.icbf.gov.co/images/pobtrans.gif">
          <a:extLst>
            <a:ext uri="{FF2B5EF4-FFF2-40B4-BE49-F238E27FC236}">
              <a16:creationId xmlns:a16="http://schemas.microsoft.com/office/drawing/2014/main" id="{68FF4D88-11AA-4F9D-920F-0DE26602C5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3" name="Imagen 312" descr="http://www.icbf.gov.co/images/pobtrans.gif">
          <a:extLst>
            <a:ext uri="{FF2B5EF4-FFF2-40B4-BE49-F238E27FC236}">
              <a16:creationId xmlns:a16="http://schemas.microsoft.com/office/drawing/2014/main" id="{A6FE18C4-6FB6-49DD-B621-A1C795EA61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4" name="Imagen 313" descr="http://www.icbf.gov.co/images/pobtrans.gif">
          <a:extLst>
            <a:ext uri="{FF2B5EF4-FFF2-40B4-BE49-F238E27FC236}">
              <a16:creationId xmlns:a16="http://schemas.microsoft.com/office/drawing/2014/main" id="{C0BEA1D8-785E-415D-95E4-A04D1315C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5" name="Imagen 314" descr="http://www.icbf.gov.co/images/pobtrans.gif">
          <a:extLst>
            <a:ext uri="{FF2B5EF4-FFF2-40B4-BE49-F238E27FC236}">
              <a16:creationId xmlns:a16="http://schemas.microsoft.com/office/drawing/2014/main" id="{C4BD952B-3E9C-43C7-8DD5-43EA0245E9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6" name="Imagen 315" descr="http://www.icbf.gov.co/images/pobtrans.gif">
          <a:extLst>
            <a:ext uri="{FF2B5EF4-FFF2-40B4-BE49-F238E27FC236}">
              <a16:creationId xmlns:a16="http://schemas.microsoft.com/office/drawing/2014/main" id="{81270876-6FD6-4E34-9192-0BD9A08A37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7" name="Imagen 316" descr="http://www.icbf.gov.co/images/pobtrans.gif">
          <a:extLst>
            <a:ext uri="{FF2B5EF4-FFF2-40B4-BE49-F238E27FC236}">
              <a16:creationId xmlns:a16="http://schemas.microsoft.com/office/drawing/2014/main" id="{5F8C7511-A8EB-40A7-88B2-5D1037BAA5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8" name="Imagen 317" descr="http://www.icbf.gov.co/images/pobtrans.gif">
          <a:extLst>
            <a:ext uri="{FF2B5EF4-FFF2-40B4-BE49-F238E27FC236}">
              <a16:creationId xmlns:a16="http://schemas.microsoft.com/office/drawing/2014/main" id="{3E732AAF-3A22-4E73-915B-1FE77F0AD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xdr:colOff>
      <xdr:row>67</xdr:row>
      <xdr:rowOff>0</xdr:rowOff>
    </xdr:from>
    <xdr:ext cx="9525" cy="114300"/>
    <xdr:pic>
      <xdr:nvPicPr>
        <xdr:cNvPr id="319" name="Imagen 318" descr="http://www.icbf.gov.co/images/pobtrans.gif">
          <a:extLst>
            <a:ext uri="{FF2B5EF4-FFF2-40B4-BE49-F238E27FC236}">
              <a16:creationId xmlns:a16="http://schemas.microsoft.com/office/drawing/2014/main" id="{48B0C79D-AD5D-45B7-A77C-E2C8CAF4A9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05312" y="19002375"/>
          <a:ext cx="9525"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UARIO/Downloads/f1.p14.mi_formato_identificacion_analis_evaluacion_tratamiento_riesgos_calidad_corrupcion_v1_2%20(1).xlsx" TargetMode="External"/><Relationship Id="rId1" Type="http://schemas.openxmlformats.org/officeDocument/2006/relationships/externalLinkPath" Target="file:///C:/Users/USUARIO/Downloads/f1.p14.mi_formato_identificacion_analis_evaluacion_tratamiento_riesgos_calidad_corrupcion_v1_2%20(1).xlsx" TargetMode="External"/></Relationships>
</file>

<file path=xl/externalLinks/_rels/externalLink10.xml.rels><?xml version="1.0" encoding="UTF-8" standalone="yes"?>
<Relationships xmlns="http://schemas.openxmlformats.org/package/2006/relationships"><Relationship Id="rId3" Type="http://schemas.openxmlformats.org/officeDocument/2006/relationships/externalLinkPath" Target="https://icbfgob-my.sharepoint.com/personal/jorge_alvarez_icbf_gov_co/Documents/jorge.alvarez/1.%20Gestion%20de%20Riesgos/2026/RIESGOS%202026%20-%20VF/VF/14.%20Inspecci&#243;n%20Vigilancia%20y%20Control/IV3+%20Proceso%20Administrativo%20Sancionatorio%202026.xlsx" TargetMode="External"/><Relationship Id="rId2" Type="http://schemas.microsoft.com/office/2019/04/relationships/externalLinkLongPath" Target="https://icbfgob-my.sharepoint.com/personal/jorge_alvarez_icbf_gov_co/Documents/jorge.alvarez/1.%20Gestion%20de%20Riesgos/2026/RIESGOS%202026%20-%20VF/VF/14.%20Inspecci&#243;n%20Vigilancia%20y%20Control/IV3+%20Proceso%20Administrativo%20Sancionatorio%202026.xlsx?9A2C6EF0" TargetMode="External"/><Relationship Id="rId1" Type="http://schemas.openxmlformats.org/officeDocument/2006/relationships/externalLinkPath" Target="file:///9A2C6EF0/IV3+%20Proceso%20Administrativo%20Sancionatorio%202026.xlsx" TargetMode="External"/></Relationships>
</file>

<file path=xl/externalLinks/_rels/externalLink11.xml.rels><?xml version="1.0" encoding="UTF-8" standalone="yes"?>
<Relationships xmlns="http://schemas.openxmlformats.org/package/2006/relationships"><Relationship Id="rId3" Type="http://schemas.openxmlformats.org/officeDocument/2006/relationships/externalLinkPath" Target="https://icbfgob-my.sharepoint.com/personal/jorge_alvarez_icbf_gov_co/Documents/jorge.alvarez/1.%20Gestion%20de%20Riesgos/2026/RIESGOS%202026%20-%20VF/VF/16.%20Evaluaci&#243;n%20Independiente/F1.p14.mi%20Identificacion%20analisis%20evaluacion%20tratamiento%20riesgos%20Evaluacion%20Independiente.xlsx" TargetMode="External"/><Relationship Id="rId2" Type="http://schemas.microsoft.com/office/2019/04/relationships/externalLinkLongPath" Target="https://icbfgob-my.sharepoint.com/personal/jorge_alvarez_icbf_gov_co/Documents/jorge.alvarez/1.%20Gestion%20de%20Riesgos/2026/RIESGOS%202026%20-%20VF/VF/16.%20Evaluaci&#243;n%20Independiente/F1.p14.mi%20Identificacion%20analisis%20evaluacion%20tratamiento%20riesgos%20Evaluacion%20Independiente.xlsx?BB1F7C05" TargetMode="External"/><Relationship Id="rId1" Type="http://schemas.openxmlformats.org/officeDocument/2006/relationships/externalLinkPath" Target="file:///BB1F7C05/F1.p14.mi%20Identificacion%20analisis%20evaluacion%20tratamiento%20riesgos%20Evaluacion%20Independiente.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USUARIO/Downloads/f1.p14.mi_formato_identificacion_analis_evaluacion_tratamiento_riesgos_calidad_corrupcion_v1_2%20(4).xlsx" TargetMode="External"/><Relationship Id="rId1" Type="http://schemas.openxmlformats.org/officeDocument/2006/relationships/externalLinkPath" Target="file:///C:/Users/USUARIO/Downloads/f1.p14.mi_formato_identificacion_analis_evaluacion_tratamiento_riesgos_calidad_corrupcion_v1_2%20(4).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file:///C:/Users/USUARIO/Downloads/f1.p14.mi_formato_identificacion_analis_evaluacion_tratamiento_riesgos_calidad_corrupcion_v1_2%20(1).xlsx" TargetMode="External"/><Relationship Id="rId2" Type="http://schemas.microsoft.com/office/2019/04/relationships/externalLinkLongPath" Target="https://icbfgob-my.sharepoint.com/personal/jorge_alvarez_icbf_gov_co/Documents/jorge.alvarez/1.%20Gestion%20de%20Riesgos/2026/RIESGOS%202026%20-%20VF/VF/7.%20Protecci&#243;n/f1.p14.mi_formato_identificacion_analis_evaluacion_tratamiento_riesgos_calidad_corrupcion_v1_2%20(1).xlsx?17E366AB" TargetMode="External"/><Relationship Id="rId1" Type="http://schemas.openxmlformats.org/officeDocument/2006/relationships/externalLinkPath" Target="file:///17E366AB/f1.p14.mi_formato_identificacion_analis_evaluacion_tratamiento_riesgos_calidad_corrupcion_v1_2%20(1).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ana.zuluaga/AppData/Local/Microsoft/Windows/INetCache/Content.Outlook/5KN10CD2/f1.p14.mi_formato_identificacion_analis_evaluacion_tratamiento_riesgos_calidad_corrupcion_v1_2.xlsx" TargetMode="External"/><Relationship Id="rId1" Type="http://schemas.openxmlformats.org/officeDocument/2006/relationships/externalLinkPath" Target="file:///C:/Users/ana.zuluaga/AppData/Local/Microsoft/Windows/INetCache/Content.Outlook/5KN10CD2/f1.p14.mi_formato_identificacion_analis_evaluacion_tratamiento_riesgos_calidad_corrupcion_v1_2.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icbfgob-my.sharepoint.com/personal/jorge_alvarez_icbf_gov_co/Documents/jorge.alvarez/1.%20Gestion%20de%20Riesgos/2025/RIESGOS%202025/FIN-ok/FINAL%20RIESGOS%202025.xlsx" TargetMode="External"/><Relationship Id="rId1" Type="http://schemas.openxmlformats.org/officeDocument/2006/relationships/externalLinkPath" Target="https://icbfgob-my.sharepoint.com/personal/jorge_alvarez_icbf_gov_co/Documents/jorge.alvarez/1.%20Gestion%20de%20Riesgos/2026/RIESGOS%202026%20-%20VF/VF/11.%20Gesti&#243;n%20Financiera/FIN-ok/FINAL%20RIESGOS%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icbfgob-my.sharepoint.com/personal/jorge_alvarez_icbf_gov_co/Documents/jorge.alvarez/1.%20Gestion%20de%20Riesgos/2025/RIESGOS%202025/GJ-OK/RIESGOS%202025.xlsx" TargetMode="External"/><Relationship Id="rId1" Type="http://schemas.openxmlformats.org/officeDocument/2006/relationships/externalLinkPath" Target="https://icbfgob-my.sharepoint.com/personal/jorge_alvarez_icbf_gov_co/Documents/jorge.alvarez/1.%20Gestion%20de%20Riesgos/2026/RIESGOS%202026%20-%20VF/VF/12.%20Gesti&#243;n%20Jur&#237;dica/GJ-OK/RIESGOS%202025.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icbfgob-my.sharepoint.com/personal/jorge_alvarez_icbf_gov_co/Documents/jorge.alvarez/1.%20Gestion%20de%20Riesgos/2026/RIESGOS%202026%20-%20VF/VF/12.%20Gesti&#243;n%20Jur&#237;dica/GJ5+.xlsx" TargetMode="External"/><Relationship Id="rId1" Type="http://schemas.openxmlformats.org/officeDocument/2006/relationships/externalLinkPath" Target="https://icbfgob-my.sharepoint.com/personal/jorge_alvarez_icbf_gov_co/Documents/jorge.alvarez/1.%20Gestion%20de%20Riesgos/2026/RIESGOS%202026%20-%20VF/VF/12.%20Gesti&#243;n%20Jur&#237;dica/GJ5+.xlsx" TargetMode="External"/></Relationships>
</file>

<file path=xl/externalLinks/_rels/externalLink8.xml.rels><?xml version="1.0" encoding="UTF-8" standalone="yes"?>
<Relationships xmlns="http://schemas.openxmlformats.org/package/2006/relationships"><Relationship Id="rId3" Type="http://schemas.openxmlformats.org/officeDocument/2006/relationships/externalLinkPath" Target="https://icbfgob-my.sharepoint.com/personal/jorge_alvarez_icbf_gov_co/Documents/jorge.alvarez/1.%20Gestion%20de%20Riesgos/2026/RIESGOS%202026%20-%20VF/VF/14.%20Inspecci&#243;n%20Vigilancia%20y%20Control/IV1+%20Personer&#237;as%20Jur&#237;dicas%20y%20Licencias%20de%20Funcionamiento%202026.xlsx" TargetMode="External"/><Relationship Id="rId2" Type="http://schemas.microsoft.com/office/2019/04/relationships/externalLinkLongPath" Target="https://icbfgob-my.sharepoint.com/personal/jorge_alvarez_icbf_gov_co/Documents/jorge.alvarez/1.%20Gestion%20de%20Riesgos/2026/RIESGOS%202026%20-%20VF/VF/14.%20Inspecci&#243;n%20Vigilancia%20y%20Control/IV1+%20Personer&#237;as%20Jur&#237;dicas%20y%20Licencias%20de%20Funcionamiento%202026.xlsx?9A2C6EF0" TargetMode="External"/><Relationship Id="rId1" Type="http://schemas.openxmlformats.org/officeDocument/2006/relationships/externalLinkPath" Target="file:///9A2C6EF0/IV1+%20Personer&#237;as%20Jur&#237;dicas%20y%20Licencias%20de%20Funcionamiento%202026.xlsx" TargetMode="External"/></Relationships>
</file>

<file path=xl/externalLinks/_rels/externalLink9.xml.rels><?xml version="1.0" encoding="UTF-8" standalone="yes"?>
<Relationships xmlns="http://schemas.openxmlformats.org/package/2006/relationships"><Relationship Id="rId3" Type="http://schemas.openxmlformats.org/officeDocument/2006/relationships/externalLinkPath" Target="https://icbfgob-my.sharepoint.com/personal/jorge_alvarez_icbf_gov_co/Documents/jorge.alvarez/1.%20Gestion%20de%20Riesgos/2026/RIESGOS%202026%20-%20VF/VF/14.%20Inspecci&#243;n%20Vigilancia%20y%20Control/IV2+%20Acciones%20de%20Inspecci&#243;n%20y%20Vigilancia%202026.xlsx" TargetMode="External"/><Relationship Id="rId2" Type="http://schemas.microsoft.com/office/2019/04/relationships/externalLinkLongPath" Target="https://icbfgob-my.sharepoint.com/personal/jorge_alvarez_icbf_gov_co/Documents/jorge.alvarez/1.%20Gestion%20de%20Riesgos/2026/RIESGOS%202026%20-%20VF/VF/14.%20Inspecci&#243;n%20Vigilancia%20y%20Control/IV2+%20Acciones%20de%20Inspecci&#243;n%20y%20Vigilancia%202026.xlsx?9A2C6EF0" TargetMode="External"/><Relationship Id="rId1" Type="http://schemas.openxmlformats.org/officeDocument/2006/relationships/externalLinkPath" Target="file:///9A2C6EF0/IV2+%20Acciones%20de%20Inspecci&#243;n%20y%20Vigilancia%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iesgos_Calidad"/>
      <sheetName val="Hoja2"/>
      <sheetName val="Riesgos_Corrupcion"/>
    </sheetNames>
    <sheetDataSet>
      <sheetData sheetId="0"/>
      <sheetData sheetId="1">
        <row r="3">
          <cell r="B3" t="str">
            <v>Leve 20%</v>
          </cell>
          <cell r="C3" t="str">
            <v>Afectación mejor a 10 SMLMV</v>
          </cell>
          <cell r="D3" t="str">
            <v>El riesgo afecta la imagen de algún área de la organización.</v>
          </cell>
          <cell r="E3" t="str">
            <v>Sería imperceptible el impacto en el logro del objetivo.</v>
          </cell>
          <cell r="F3">
            <v>0.2</v>
          </cell>
          <cell r="H3" t="str">
            <v>Muy Baja 20%</v>
          </cell>
          <cell r="I3" t="str">
            <v>Muy Baja</v>
          </cell>
          <cell r="J3" t="str">
            <v>La actividad critica que conlleva el riesgo se ejecuta máximo 4 veces al año</v>
          </cell>
          <cell r="K3">
            <v>0.2</v>
          </cell>
        </row>
        <row r="4">
          <cell r="B4" t="str">
            <v>Menor 40%</v>
          </cell>
          <cell r="C4" t="str">
            <v>Entre 11 y 50 SMLMV</v>
          </cell>
          <cell r="D4" t="str">
            <v>El riesgo afecta la imagen de la entidad internamente, de conocimiento general nivel interno, de junta directiva y/o de proveedores.</v>
          </cell>
          <cell r="E4" t="str">
            <v>Impactaría de manera mínima en el logro del objetivo.</v>
          </cell>
          <cell r="F4">
            <v>0.4</v>
          </cell>
          <cell r="H4" t="str">
            <v>Baja 40%</v>
          </cell>
          <cell r="I4" t="str">
            <v>Baja</v>
          </cell>
          <cell r="J4" t="str">
            <v>La actividad critica que conlleva el riesgo se ejecuta de 5 a 24 veces por año</v>
          </cell>
          <cell r="K4">
            <v>0.4</v>
          </cell>
        </row>
        <row r="5">
          <cell r="B5" t="str">
            <v>Moderado 60%</v>
          </cell>
          <cell r="C5" t="str">
            <v>Entre 51 y 100 SMLMV</v>
          </cell>
          <cell r="D5" t="str">
            <v>El riesgo afecta la imagen de la entidad con algunos usuarios de relevancia frente al logro de los objetivos.</v>
          </cell>
          <cell r="E5" t="str">
            <v>Impactaría moderadamente el logro del objetivo.</v>
          </cell>
          <cell r="F5">
            <v>0.6</v>
          </cell>
          <cell r="H5" t="str">
            <v>Media 60%</v>
          </cell>
          <cell r="I5" t="str">
            <v>Media</v>
          </cell>
          <cell r="J5" t="str">
            <v>La actividad critica que conlleva el riesgo se ejecuta de 25 a 110 veces por año</v>
          </cell>
          <cell r="K5">
            <v>0.6</v>
          </cell>
        </row>
        <row r="6">
          <cell r="B6" t="str">
            <v>Mayor 80%</v>
          </cell>
          <cell r="C6" t="str">
            <v>Entre 100 y 500 SMLMV</v>
          </cell>
          <cell r="D6" t="str">
            <v>El riesgo afecta la imagen de la entidad con efecto publicitario sostenido a nivel de sector administrativo, nivel departamental o municipal.</v>
          </cell>
          <cell r="E6" t="str">
            <v>Impactaría en alto grado el objetivo del proceso.</v>
          </cell>
          <cell r="F6">
            <v>0.8</v>
          </cell>
          <cell r="H6" t="str">
            <v>Alta 80%</v>
          </cell>
          <cell r="I6" t="str">
            <v>Alta</v>
          </cell>
          <cell r="J6" t="str">
            <v>La actividad critica que conlleva el riesgo se ejecuta de 111 a 365 veces por año</v>
          </cell>
          <cell r="K6">
            <v>0.8</v>
          </cell>
        </row>
        <row r="7">
          <cell r="B7" t="str">
            <v>Catastrófico 100%</v>
          </cell>
          <cell r="C7" t="str">
            <v>Mayor a 500 SMLMV</v>
          </cell>
          <cell r="D7" t="str">
            <v>El riesgo afecta la imagen de la entidad a nivel nacional, con efecto publicitario sostenido a nivel país</v>
          </cell>
          <cell r="E7" t="str">
            <v>No se lograría el objetivo del proceso</v>
          </cell>
          <cell r="F7">
            <v>1</v>
          </cell>
          <cell r="H7" t="str">
            <v>Muy Alta 100%</v>
          </cell>
          <cell r="I7" t="str">
            <v>Muy Alta</v>
          </cell>
          <cell r="J7" t="str">
            <v>La actividad critica que conlleva el riesgo se ejecuta más de 365 veces por año</v>
          </cell>
          <cell r="K7">
            <v>1</v>
          </cell>
        </row>
        <row r="19">
          <cell r="B19" t="str">
            <v>11</v>
          </cell>
          <cell r="C19">
            <v>1</v>
          </cell>
          <cell r="D19">
            <v>0.2</v>
          </cell>
          <cell r="E19" t="str">
            <v>Alto</v>
          </cell>
          <cell r="G19">
            <v>0.1</v>
          </cell>
          <cell r="H19">
            <v>5</v>
          </cell>
          <cell r="I19">
            <v>1</v>
          </cell>
        </row>
        <row r="20">
          <cell r="B20" t="str">
            <v>21</v>
          </cell>
          <cell r="C20">
            <v>0.8</v>
          </cell>
          <cell r="D20">
            <v>0.2</v>
          </cell>
          <cell r="E20" t="str">
            <v>Moderado</v>
          </cell>
          <cell r="G20">
            <v>0.2</v>
          </cell>
          <cell r="H20">
            <v>5</v>
          </cell>
          <cell r="I20">
            <v>1</v>
          </cell>
        </row>
        <row r="21">
          <cell r="B21" t="str">
            <v>31</v>
          </cell>
          <cell r="C21">
            <v>0.6</v>
          </cell>
          <cell r="D21">
            <v>0.2</v>
          </cell>
          <cell r="E21" t="str">
            <v>Moderado</v>
          </cell>
          <cell r="G21">
            <v>0.3</v>
          </cell>
          <cell r="H21">
            <v>4</v>
          </cell>
          <cell r="I21">
            <v>2</v>
          </cell>
        </row>
        <row r="22">
          <cell r="B22" t="str">
            <v>41</v>
          </cell>
          <cell r="C22">
            <v>0.4</v>
          </cell>
          <cell r="D22">
            <v>0.2</v>
          </cell>
          <cell r="E22" t="str">
            <v>Bajo</v>
          </cell>
          <cell r="G22">
            <v>0.4</v>
          </cell>
          <cell r="H22">
            <v>4</v>
          </cell>
          <cell r="I22">
            <v>2</v>
          </cell>
        </row>
        <row r="23">
          <cell r="B23" t="str">
            <v>51</v>
          </cell>
          <cell r="C23">
            <v>0.2</v>
          </cell>
          <cell r="D23">
            <v>0.2</v>
          </cell>
          <cell r="E23" t="str">
            <v>Bajo</v>
          </cell>
          <cell r="G23">
            <v>0.5</v>
          </cell>
          <cell r="H23">
            <v>3</v>
          </cell>
          <cell r="I23">
            <v>3</v>
          </cell>
        </row>
        <row r="24">
          <cell r="B24" t="str">
            <v>12</v>
          </cell>
          <cell r="C24">
            <v>1</v>
          </cell>
          <cell r="D24">
            <v>0.4</v>
          </cell>
          <cell r="E24" t="str">
            <v>Alto</v>
          </cell>
          <cell r="G24">
            <v>0.6</v>
          </cell>
          <cell r="H24">
            <v>3</v>
          </cell>
          <cell r="I24">
            <v>3</v>
          </cell>
        </row>
        <row r="25">
          <cell r="B25" t="str">
            <v>22</v>
          </cell>
          <cell r="C25">
            <v>0.8</v>
          </cell>
          <cell r="D25">
            <v>0.4</v>
          </cell>
          <cell r="E25" t="str">
            <v>Moderado</v>
          </cell>
          <cell r="G25">
            <v>0.7</v>
          </cell>
          <cell r="H25">
            <v>2</v>
          </cell>
          <cell r="I25">
            <v>4</v>
          </cell>
        </row>
        <row r="26">
          <cell r="B26" t="str">
            <v>32</v>
          </cell>
          <cell r="C26">
            <v>0.6</v>
          </cell>
          <cell r="D26">
            <v>0.4</v>
          </cell>
          <cell r="E26" t="str">
            <v>Moderado</v>
          </cell>
          <cell r="G26">
            <v>0.8</v>
          </cell>
          <cell r="H26">
            <v>2</v>
          </cell>
          <cell r="I26">
            <v>4</v>
          </cell>
        </row>
        <row r="27">
          <cell r="B27" t="str">
            <v>42</v>
          </cell>
          <cell r="C27">
            <v>0.4</v>
          </cell>
          <cell r="D27">
            <v>0.4</v>
          </cell>
          <cell r="E27" t="str">
            <v>Moderado</v>
          </cell>
          <cell r="G27">
            <v>0.9</v>
          </cell>
          <cell r="H27">
            <v>1</v>
          </cell>
          <cell r="I27">
            <v>5</v>
          </cell>
        </row>
        <row r="28">
          <cell r="B28" t="str">
            <v>52</v>
          </cell>
          <cell r="C28">
            <v>0.2</v>
          </cell>
          <cell r="D28">
            <v>0.4</v>
          </cell>
          <cell r="E28" t="str">
            <v>Bajo</v>
          </cell>
          <cell r="G28">
            <v>1</v>
          </cell>
          <cell r="H28">
            <v>1</v>
          </cell>
          <cell r="I28">
            <v>5</v>
          </cell>
        </row>
        <row r="29">
          <cell r="B29" t="str">
            <v>13</v>
          </cell>
          <cell r="C29">
            <v>1</v>
          </cell>
          <cell r="D29">
            <v>0.6</v>
          </cell>
          <cell r="E29" t="str">
            <v>Alto</v>
          </cell>
        </row>
        <row r="30">
          <cell r="B30" t="str">
            <v>23</v>
          </cell>
          <cell r="C30">
            <v>0.8</v>
          </cell>
          <cell r="D30">
            <v>0.6</v>
          </cell>
          <cell r="E30" t="str">
            <v>Alto</v>
          </cell>
        </row>
        <row r="31">
          <cell r="B31" t="str">
            <v>33</v>
          </cell>
          <cell r="C31">
            <v>0.6</v>
          </cell>
          <cell r="D31">
            <v>0.6</v>
          </cell>
          <cell r="E31" t="str">
            <v>Moderado</v>
          </cell>
        </row>
        <row r="32">
          <cell r="B32" t="str">
            <v>43</v>
          </cell>
          <cell r="C32">
            <v>0.4</v>
          </cell>
          <cell r="D32">
            <v>0.6</v>
          </cell>
          <cell r="E32" t="str">
            <v>Moderado</v>
          </cell>
        </row>
        <row r="33">
          <cell r="B33" t="str">
            <v>53</v>
          </cell>
          <cell r="C33">
            <v>0.2</v>
          </cell>
          <cell r="D33">
            <v>0.6</v>
          </cell>
          <cell r="E33" t="str">
            <v>Moderado</v>
          </cell>
        </row>
        <row r="34">
          <cell r="B34" t="str">
            <v>14</v>
          </cell>
          <cell r="C34">
            <v>1</v>
          </cell>
          <cell r="D34">
            <v>0.8</v>
          </cell>
          <cell r="E34" t="str">
            <v>Alto</v>
          </cell>
        </row>
        <row r="35">
          <cell r="B35" t="str">
            <v>24</v>
          </cell>
          <cell r="C35">
            <v>0.8</v>
          </cell>
          <cell r="D35">
            <v>0.8</v>
          </cell>
          <cell r="E35" t="str">
            <v>Alto</v>
          </cell>
        </row>
        <row r="36">
          <cell r="B36" t="str">
            <v>34</v>
          </cell>
          <cell r="C36">
            <v>0.6</v>
          </cell>
          <cell r="D36">
            <v>0.8</v>
          </cell>
          <cell r="E36" t="str">
            <v>Alto</v>
          </cell>
        </row>
        <row r="37">
          <cell r="B37" t="str">
            <v>44</v>
          </cell>
          <cell r="C37">
            <v>0.4</v>
          </cell>
          <cell r="D37">
            <v>0.8</v>
          </cell>
          <cell r="E37" t="str">
            <v>Alto</v>
          </cell>
        </row>
        <row r="38">
          <cell r="B38" t="str">
            <v>54</v>
          </cell>
          <cell r="C38">
            <v>0.2</v>
          </cell>
          <cell r="D38">
            <v>0.8</v>
          </cell>
          <cell r="E38" t="str">
            <v>Alto</v>
          </cell>
        </row>
        <row r="39">
          <cell r="B39" t="str">
            <v>15</v>
          </cell>
          <cell r="C39">
            <v>1</v>
          </cell>
          <cell r="D39">
            <v>1</v>
          </cell>
          <cell r="E39" t="str">
            <v>Extremo</v>
          </cell>
        </row>
        <row r="40">
          <cell r="B40" t="str">
            <v>25</v>
          </cell>
          <cell r="C40">
            <v>0.8</v>
          </cell>
          <cell r="D40">
            <v>1</v>
          </cell>
          <cell r="E40" t="str">
            <v>Extremo</v>
          </cell>
        </row>
        <row r="41">
          <cell r="B41" t="str">
            <v>35</v>
          </cell>
          <cell r="C41">
            <v>0.6</v>
          </cell>
          <cell r="D41">
            <v>1</v>
          </cell>
          <cell r="E41" t="str">
            <v>Extremo</v>
          </cell>
        </row>
        <row r="42">
          <cell r="B42" t="str">
            <v>45</v>
          </cell>
          <cell r="C42">
            <v>0.4</v>
          </cell>
          <cell r="D42">
            <v>1</v>
          </cell>
          <cell r="E42" t="str">
            <v>Extremo</v>
          </cell>
        </row>
        <row r="43">
          <cell r="B43" t="str">
            <v>55</v>
          </cell>
          <cell r="C43">
            <v>0.2</v>
          </cell>
          <cell r="D43">
            <v>1</v>
          </cell>
          <cell r="E43" t="str">
            <v>Extremo</v>
          </cell>
        </row>
      </sheetData>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V3+"/>
      <sheetName val="Riesgos_Corrupcion"/>
      <sheetName val="Hoja2"/>
    </sheetNames>
    <sheetDataSet>
      <sheetData sheetId="0"/>
      <sheetData sheetId="1"/>
      <sheetData sheetId="2">
        <row r="3">
          <cell r="B3" t="str">
            <v>Leve 20%</v>
          </cell>
          <cell r="C3" t="str">
            <v>Afectación mejor a 10 SMLMV</v>
          </cell>
          <cell r="D3" t="str">
            <v>El riesgo afecta la imagen de algún área de la organización.</v>
          </cell>
          <cell r="E3" t="str">
            <v>Sería imperceptible el impacto en el logro del objetivo.</v>
          </cell>
          <cell r="F3">
            <v>0.2</v>
          </cell>
          <cell r="H3" t="str">
            <v>Muy Baja 20%</v>
          </cell>
          <cell r="I3" t="str">
            <v>Muy Baja</v>
          </cell>
          <cell r="J3" t="str">
            <v>La actividad critica que conlleva el riesgo se ejecuta máximo 4 veces al año</v>
          </cell>
          <cell r="K3">
            <v>0.2</v>
          </cell>
        </row>
        <row r="4">
          <cell r="B4" t="str">
            <v>Menor 40%</v>
          </cell>
          <cell r="C4" t="str">
            <v>Entre 11 y 50 SMLMV</v>
          </cell>
          <cell r="D4" t="str">
            <v>El riesgo afecta la imagen de la entidad internamente, de conocimiento general nivel interno, de junta directiva y/o de proveedores.</v>
          </cell>
          <cell r="E4" t="str">
            <v>Impactaría de manera mínima en el logro del objetivo.</v>
          </cell>
          <cell r="F4">
            <v>0.4</v>
          </cell>
          <cell r="H4" t="str">
            <v>Baja 40%</v>
          </cell>
          <cell r="I4" t="str">
            <v>Baja</v>
          </cell>
          <cell r="J4" t="str">
            <v>La actividad critica que conlleva el riesgo se ejecuta de 5 a 24 veces por año</v>
          </cell>
          <cell r="K4">
            <v>0.4</v>
          </cell>
        </row>
        <row r="5">
          <cell r="B5" t="str">
            <v>Moderado 60%</v>
          </cell>
          <cell r="C5" t="str">
            <v>Entre 51 y 100 SMLMV</v>
          </cell>
          <cell r="D5" t="str">
            <v>El riesgo afecta la imagen de la entidad con algunos usuarios de relevancia frente al logro de los objetivos.</v>
          </cell>
          <cell r="E5" t="str">
            <v>Impactaría moderadamente el logro del objetivo.</v>
          </cell>
          <cell r="F5">
            <v>0.6</v>
          </cell>
          <cell r="H5" t="str">
            <v>Media 60%</v>
          </cell>
          <cell r="I5" t="str">
            <v>Media</v>
          </cell>
          <cell r="J5" t="str">
            <v>La actividad critica que conlleva el riesgo se ejecuta de 25 a 110 veces por año</v>
          </cell>
          <cell r="K5">
            <v>0.6</v>
          </cell>
        </row>
        <row r="6">
          <cell r="B6" t="str">
            <v>Mayor 80%</v>
          </cell>
          <cell r="C6" t="str">
            <v>Entre 100 y 500 SMLMV</v>
          </cell>
          <cell r="D6" t="str">
            <v>El riesgo afecta la imagen de la entidad con efecto publicitario sostenido a nivel de sector administrativo, nivel departamental o municipal.</v>
          </cell>
          <cell r="E6" t="str">
            <v>Impactaría en alto grado el objetivo del proceso.</v>
          </cell>
          <cell r="F6">
            <v>0.8</v>
          </cell>
          <cell r="H6" t="str">
            <v>Alta 80%</v>
          </cell>
          <cell r="I6" t="str">
            <v>Alta</v>
          </cell>
          <cell r="J6" t="str">
            <v>La actividad critica que conlleva el riesgo se ejecuta de 111 a 365 veces por año</v>
          </cell>
          <cell r="K6">
            <v>0.8</v>
          </cell>
        </row>
        <row r="7">
          <cell r="B7" t="str">
            <v>Catastrófico 100%</v>
          </cell>
          <cell r="C7" t="str">
            <v>Mayor a 500 SMLMV</v>
          </cell>
          <cell r="D7" t="str">
            <v>El riesgo afecta la imagen de la entidad a nivel nacional, con efecto publicitario sostenido a nivel país</v>
          </cell>
          <cell r="E7" t="str">
            <v>No se lograría el objetivo del proceso</v>
          </cell>
          <cell r="F7">
            <v>1</v>
          </cell>
          <cell r="H7" t="str">
            <v>Muy Alta 100%</v>
          </cell>
          <cell r="I7" t="str">
            <v>Muy Alta</v>
          </cell>
          <cell r="J7" t="str">
            <v>La actividad critica que conlleva el riesgo se ejecuta más de 365 veces por año</v>
          </cell>
          <cell r="K7">
            <v>1</v>
          </cell>
        </row>
        <row r="19">
          <cell r="B19" t="str">
            <v>11</v>
          </cell>
          <cell r="C19">
            <v>1</v>
          </cell>
          <cell r="D19">
            <v>0.2</v>
          </cell>
          <cell r="E19" t="str">
            <v>Alto</v>
          </cell>
          <cell r="G19">
            <v>0.1</v>
          </cell>
          <cell r="H19">
            <v>5</v>
          </cell>
          <cell r="I19">
            <v>1</v>
          </cell>
        </row>
        <row r="20">
          <cell r="B20" t="str">
            <v>21</v>
          </cell>
          <cell r="C20">
            <v>0.8</v>
          </cell>
          <cell r="D20">
            <v>0.2</v>
          </cell>
          <cell r="E20" t="str">
            <v>Moderado</v>
          </cell>
          <cell r="G20">
            <v>0.2</v>
          </cell>
          <cell r="H20">
            <v>5</v>
          </cell>
          <cell r="I20">
            <v>1</v>
          </cell>
        </row>
        <row r="21">
          <cell r="B21" t="str">
            <v>31</v>
          </cell>
          <cell r="C21">
            <v>0.6</v>
          </cell>
          <cell r="D21">
            <v>0.2</v>
          </cell>
          <cell r="E21" t="str">
            <v>Moderado</v>
          </cell>
          <cell r="G21">
            <v>0.3</v>
          </cell>
          <cell r="H21">
            <v>4</v>
          </cell>
          <cell r="I21">
            <v>2</v>
          </cell>
        </row>
        <row r="22">
          <cell r="B22" t="str">
            <v>41</v>
          </cell>
          <cell r="C22">
            <v>0.4</v>
          </cell>
          <cell r="D22">
            <v>0.2</v>
          </cell>
          <cell r="E22" t="str">
            <v>Bajo</v>
          </cell>
          <cell r="G22">
            <v>0.4</v>
          </cell>
          <cell r="H22">
            <v>4</v>
          </cell>
          <cell r="I22">
            <v>2</v>
          </cell>
        </row>
        <row r="23">
          <cell r="B23" t="str">
            <v>51</v>
          </cell>
          <cell r="C23">
            <v>0.2</v>
          </cell>
          <cell r="D23">
            <v>0.2</v>
          </cell>
          <cell r="E23" t="str">
            <v>Bajo</v>
          </cell>
          <cell r="G23">
            <v>0.5</v>
          </cell>
          <cell r="H23">
            <v>3</v>
          </cell>
          <cell r="I23">
            <v>3</v>
          </cell>
        </row>
        <row r="24">
          <cell r="B24" t="str">
            <v>12</v>
          </cell>
          <cell r="C24">
            <v>1</v>
          </cell>
          <cell r="D24">
            <v>0.4</v>
          </cell>
          <cell r="E24" t="str">
            <v>Alto</v>
          </cell>
          <cell r="G24">
            <v>0.6</v>
          </cell>
          <cell r="H24">
            <v>3</v>
          </cell>
          <cell r="I24">
            <v>3</v>
          </cell>
        </row>
        <row r="25">
          <cell r="B25" t="str">
            <v>22</v>
          </cell>
          <cell r="C25">
            <v>0.8</v>
          </cell>
          <cell r="D25">
            <v>0.4</v>
          </cell>
          <cell r="E25" t="str">
            <v>Moderado</v>
          </cell>
          <cell r="G25">
            <v>0.7</v>
          </cell>
          <cell r="H25">
            <v>2</v>
          </cell>
          <cell r="I25">
            <v>4</v>
          </cell>
        </row>
        <row r="26">
          <cell r="B26" t="str">
            <v>32</v>
          </cell>
          <cell r="C26">
            <v>0.6</v>
          </cell>
          <cell r="D26">
            <v>0.4</v>
          </cell>
          <cell r="E26" t="str">
            <v>Moderado</v>
          </cell>
          <cell r="G26">
            <v>0.8</v>
          </cell>
          <cell r="H26">
            <v>2</v>
          </cell>
          <cell r="I26">
            <v>4</v>
          </cell>
        </row>
        <row r="27">
          <cell r="B27" t="str">
            <v>42</v>
          </cell>
          <cell r="C27">
            <v>0.4</v>
          </cell>
          <cell r="D27">
            <v>0.4</v>
          </cell>
          <cell r="E27" t="str">
            <v>Moderado</v>
          </cell>
          <cell r="G27">
            <v>0.9</v>
          </cell>
          <cell r="H27">
            <v>1</v>
          </cell>
          <cell r="I27">
            <v>5</v>
          </cell>
        </row>
        <row r="28">
          <cell r="B28" t="str">
            <v>52</v>
          </cell>
          <cell r="C28">
            <v>0.2</v>
          </cell>
          <cell r="D28">
            <v>0.4</v>
          </cell>
          <cell r="E28" t="str">
            <v>Bajo</v>
          </cell>
          <cell r="G28">
            <v>1</v>
          </cell>
          <cell r="H28">
            <v>1</v>
          </cell>
          <cell r="I28">
            <v>5</v>
          </cell>
        </row>
        <row r="29">
          <cell r="B29" t="str">
            <v>13</v>
          </cell>
          <cell r="C29">
            <v>1</v>
          </cell>
          <cell r="D29">
            <v>0.6</v>
          </cell>
          <cell r="E29" t="str">
            <v>Alto</v>
          </cell>
        </row>
        <row r="30">
          <cell r="B30" t="str">
            <v>23</v>
          </cell>
          <cell r="C30">
            <v>0.8</v>
          </cell>
          <cell r="D30">
            <v>0.6</v>
          </cell>
          <cell r="E30" t="str">
            <v>Alto</v>
          </cell>
        </row>
        <row r="31">
          <cell r="B31" t="str">
            <v>33</v>
          </cell>
          <cell r="C31">
            <v>0.6</v>
          </cell>
          <cell r="D31">
            <v>0.6</v>
          </cell>
          <cell r="E31" t="str">
            <v>Moderado</v>
          </cell>
        </row>
        <row r="32">
          <cell r="B32" t="str">
            <v>43</v>
          </cell>
          <cell r="C32">
            <v>0.4</v>
          </cell>
          <cell r="D32">
            <v>0.6</v>
          </cell>
          <cell r="E32" t="str">
            <v>Moderado</v>
          </cell>
        </row>
        <row r="33">
          <cell r="B33" t="str">
            <v>53</v>
          </cell>
          <cell r="C33">
            <v>0.2</v>
          </cell>
          <cell r="D33">
            <v>0.6</v>
          </cell>
          <cell r="E33" t="str">
            <v>Moderado</v>
          </cell>
        </row>
        <row r="34">
          <cell r="B34" t="str">
            <v>14</v>
          </cell>
          <cell r="C34">
            <v>1</v>
          </cell>
          <cell r="D34">
            <v>0.8</v>
          </cell>
          <cell r="E34" t="str">
            <v>Alto</v>
          </cell>
        </row>
        <row r="35">
          <cell r="B35" t="str">
            <v>24</v>
          </cell>
          <cell r="C35">
            <v>0.8</v>
          </cell>
          <cell r="D35">
            <v>0.8</v>
          </cell>
          <cell r="E35" t="str">
            <v>Alto</v>
          </cell>
        </row>
        <row r="36">
          <cell r="B36" t="str">
            <v>34</v>
          </cell>
          <cell r="C36">
            <v>0.6</v>
          </cell>
          <cell r="D36">
            <v>0.8</v>
          </cell>
          <cell r="E36" t="str">
            <v>Alto</v>
          </cell>
        </row>
        <row r="37">
          <cell r="B37" t="str">
            <v>44</v>
          </cell>
          <cell r="C37">
            <v>0.4</v>
          </cell>
          <cell r="D37">
            <v>0.8</v>
          </cell>
          <cell r="E37" t="str">
            <v>Alto</v>
          </cell>
        </row>
        <row r="38">
          <cell r="B38" t="str">
            <v>54</v>
          </cell>
          <cell r="C38">
            <v>0.2</v>
          </cell>
          <cell r="D38">
            <v>0.8</v>
          </cell>
          <cell r="E38" t="str">
            <v>Alto</v>
          </cell>
        </row>
        <row r="39">
          <cell r="B39" t="str">
            <v>15</v>
          </cell>
          <cell r="C39">
            <v>1</v>
          </cell>
          <cell r="D39">
            <v>1</v>
          </cell>
          <cell r="E39" t="str">
            <v>Extremo</v>
          </cell>
        </row>
        <row r="40">
          <cell r="B40" t="str">
            <v>25</v>
          </cell>
          <cell r="C40">
            <v>0.8</v>
          </cell>
          <cell r="D40">
            <v>1</v>
          </cell>
          <cell r="E40" t="str">
            <v>Extremo</v>
          </cell>
        </row>
        <row r="41">
          <cell r="B41" t="str">
            <v>35</v>
          </cell>
          <cell r="C41">
            <v>0.6</v>
          </cell>
          <cell r="D41">
            <v>1</v>
          </cell>
          <cell r="E41" t="str">
            <v>Extremo</v>
          </cell>
        </row>
        <row r="42">
          <cell r="B42" t="str">
            <v>45</v>
          </cell>
          <cell r="C42">
            <v>0.4</v>
          </cell>
          <cell r="D42">
            <v>1</v>
          </cell>
          <cell r="E42" t="str">
            <v>Extremo</v>
          </cell>
        </row>
        <row r="43">
          <cell r="B43" t="str">
            <v>55</v>
          </cell>
          <cell r="C43">
            <v>0.2</v>
          </cell>
          <cell r="D43">
            <v>1</v>
          </cell>
          <cell r="E43" t="str">
            <v>Extremo</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EI1"/>
      <sheetName val="EI2+"/>
      <sheetName val="EI3+"/>
      <sheetName val="Hoja2"/>
    </sheetNames>
    <sheetDataSet>
      <sheetData sheetId="0" refreshError="1"/>
      <sheetData sheetId="1" refreshError="1"/>
      <sheetData sheetId="2" refreshError="1"/>
      <sheetData sheetId="3">
        <row r="3">
          <cell r="B3" t="str">
            <v>Leve 20%</v>
          </cell>
          <cell r="C3" t="str">
            <v>Afectación mejor a 10 SMLMV</v>
          </cell>
          <cell r="D3" t="str">
            <v>El riesgo afecta la imagen de algún área de la organización.</v>
          </cell>
          <cell r="E3" t="str">
            <v>Sería imperceptible el impacto en el logro del objetivo.</v>
          </cell>
        </row>
        <row r="4">
          <cell r="B4" t="str">
            <v>Menor 40%</v>
          </cell>
          <cell r="C4" t="str">
            <v>Entre 11 y 50 SMLMV</v>
          </cell>
          <cell r="D4" t="str">
            <v>El riesgo afecta la imagen de la entidad internamente, de conocimiento general nivel interno, de junta directiva y/o de proveedores.</v>
          </cell>
          <cell r="E4" t="str">
            <v>Impactaría de manera mínima en el logro del objetivo.</v>
          </cell>
        </row>
        <row r="5">
          <cell r="B5" t="str">
            <v>Moderado 60%</v>
          </cell>
          <cell r="C5" t="str">
            <v>Entre 51 y 100 SMLMV</v>
          </cell>
          <cell r="D5" t="str">
            <v>El riesgo afecta la imagen de la entidad con algunos usuarios de relevancia frente al logro de los objetivos.</v>
          </cell>
          <cell r="E5" t="str">
            <v>Impactaría moderadamente el logro del objetivo.</v>
          </cell>
        </row>
        <row r="6">
          <cell r="B6" t="str">
            <v>Mayor 80%</v>
          </cell>
          <cell r="C6" t="str">
            <v>Entre 100 y 500 SMLMV</v>
          </cell>
          <cell r="D6" t="str">
            <v>El riesgo afecta la imagen de la entidad con efecto publicitario sostenido a nivel de sector administrativo, nivel departamental o municipal.</v>
          </cell>
          <cell r="E6" t="str">
            <v>Impactaría en alto grado el objetivo del proceso.</v>
          </cell>
        </row>
        <row r="7">
          <cell r="B7" t="str">
            <v>Catastrófico 100%</v>
          </cell>
          <cell r="C7" t="str">
            <v>Mayor a 500 SMLMV</v>
          </cell>
          <cell r="D7" t="str">
            <v>El riesgo afecta la imagen de la entidad a nivel nacional, con efecto publicitario sostenido a nivel país</v>
          </cell>
          <cell r="E7" t="str">
            <v>No se lograría el objetivo del proceso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F6+"/>
      <sheetName val="GF7+"/>
      <sheetName val="GF8+"/>
      <sheetName val="Riesgos_Corrupcion"/>
      <sheetName val="Hoja2"/>
      <sheetName val="P5+"/>
      <sheetName val="DE3 (3)"/>
      <sheetName val="DE3"/>
      <sheetName val="AB2+"/>
    </sheetNames>
    <sheetDataSet>
      <sheetData sheetId="0"/>
      <sheetData sheetId="1"/>
      <sheetData sheetId="2"/>
      <sheetData sheetId="3"/>
      <sheetData sheetId="4">
        <row r="3">
          <cell r="B3" t="str">
            <v>Leve 20%</v>
          </cell>
          <cell r="C3" t="str">
            <v>Afectación mejor a 10 SMLMV</v>
          </cell>
          <cell r="D3" t="str">
            <v>El riesgo afecta la imagen de algún área de la organización.</v>
          </cell>
          <cell r="E3" t="str">
            <v>Sería imperceptible el impacto en el logro del objetivo.</v>
          </cell>
          <cell r="F3">
            <v>0.2</v>
          </cell>
          <cell r="H3" t="str">
            <v>Muy Baja 20%</v>
          </cell>
          <cell r="I3" t="str">
            <v>Muy Baja</v>
          </cell>
          <cell r="J3" t="str">
            <v>La actividad critica que conlleva el riesgo se ejecuta máximo 4 veces al año</v>
          </cell>
          <cell r="K3">
            <v>0.2</v>
          </cell>
        </row>
        <row r="4">
          <cell r="B4" t="str">
            <v>Menor 40%</v>
          </cell>
          <cell r="C4" t="str">
            <v>Entre 11 y 50 SMLMV</v>
          </cell>
          <cell r="D4" t="str">
            <v>El riesgo afecta la imagen de la entidad internamente, de conocimiento general nivel interno, de junta directiva y/o de proveedores.</v>
          </cell>
          <cell r="E4" t="str">
            <v>Impactaría de manera mínima en el logro del objetivo.</v>
          </cell>
          <cell r="F4">
            <v>0.4</v>
          </cell>
          <cell r="H4" t="str">
            <v>Baja 40%</v>
          </cell>
          <cell r="I4" t="str">
            <v>Baja</v>
          </cell>
          <cell r="J4" t="str">
            <v>La actividad critica que conlleva el riesgo se ejecuta de 5 a 24 veces por año</v>
          </cell>
          <cell r="K4">
            <v>0.4</v>
          </cell>
        </row>
        <row r="5">
          <cell r="B5" t="str">
            <v>Moderado 60%</v>
          </cell>
          <cell r="C5" t="str">
            <v>Entre 51 y 100 SMLMV</v>
          </cell>
          <cell r="D5" t="str">
            <v>El riesgo afecta la imagen de la entidad con algunos usuarios de relevancia frente al logro de los objetivos.</v>
          </cell>
          <cell r="E5" t="str">
            <v>Impactaría moderadamente el logro del objetivo.</v>
          </cell>
          <cell r="F5">
            <v>0.6</v>
          </cell>
          <cell r="H5" t="str">
            <v>Media 60%</v>
          </cell>
          <cell r="I5" t="str">
            <v>Media</v>
          </cell>
          <cell r="J5" t="str">
            <v>La actividad critica que conlleva el riesgo se ejecuta de 25 a 110 veces por año</v>
          </cell>
          <cell r="K5">
            <v>0.6</v>
          </cell>
        </row>
        <row r="6">
          <cell r="B6" t="str">
            <v>Mayor 80%</v>
          </cell>
          <cell r="C6" t="str">
            <v>Entre 100 y 500 SMLMV</v>
          </cell>
          <cell r="D6" t="str">
            <v>El riesgo afecta la imagen de la entidad con efecto publicitario sostenido a nivel de sector administrativo, nivel departamental o municipal.</v>
          </cell>
          <cell r="E6" t="str">
            <v>Impactaría en alto grado el objetivo del proceso.</v>
          </cell>
          <cell r="F6">
            <v>0.8</v>
          </cell>
          <cell r="H6" t="str">
            <v>Alta 80%</v>
          </cell>
          <cell r="I6" t="str">
            <v>Alta</v>
          </cell>
          <cell r="J6" t="str">
            <v>La actividad critica que conlleva el riesgo se ejecuta de 111 a 365 veces por año</v>
          </cell>
          <cell r="K6">
            <v>0.8</v>
          </cell>
        </row>
        <row r="7">
          <cell r="B7" t="str">
            <v>Catastrófico 100%</v>
          </cell>
          <cell r="C7" t="str">
            <v>Mayor a 500 SMLMV</v>
          </cell>
          <cell r="D7" t="str">
            <v>El riesgo afecta la imagen de la entidad a nivel nacional, con efecto publicitario sostenido a nivel país</v>
          </cell>
          <cell r="E7" t="str">
            <v>No se lograría el objetivo del proceso</v>
          </cell>
          <cell r="F7">
            <v>1</v>
          </cell>
          <cell r="H7" t="str">
            <v>Muy Alta 100%</v>
          </cell>
          <cell r="I7" t="str">
            <v>Muy Alta</v>
          </cell>
          <cell r="J7" t="str">
            <v>La actividad critica que conlleva el riesgo se ejecuta más de 365 veces por año</v>
          </cell>
          <cell r="K7">
            <v>1</v>
          </cell>
        </row>
        <row r="19">
          <cell r="B19" t="str">
            <v>11</v>
          </cell>
          <cell r="C19">
            <v>1</v>
          </cell>
          <cell r="D19">
            <v>0.2</v>
          </cell>
          <cell r="E19" t="str">
            <v>Alto</v>
          </cell>
          <cell r="G19">
            <v>0.1</v>
          </cell>
          <cell r="H19">
            <v>5</v>
          </cell>
          <cell r="I19">
            <v>1</v>
          </cell>
        </row>
        <row r="20">
          <cell r="B20" t="str">
            <v>21</v>
          </cell>
          <cell r="C20">
            <v>0.8</v>
          </cell>
          <cell r="D20">
            <v>0.2</v>
          </cell>
          <cell r="E20" t="str">
            <v>Moderado</v>
          </cell>
          <cell r="G20">
            <v>0.2</v>
          </cell>
          <cell r="H20">
            <v>5</v>
          </cell>
          <cell r="I20">
            <v>1</v>
          </cell>
        </row>
        <row r="21">
          <cell r="B21" t="str">
            <v>31</v>
          </cell>
          <cell r="C21">
            <v>0.6</v>
          </cell>
          <cell r="D21">
            <v>0.2</v>
          </cell>
          <cell r="E21" t="str">
            <v>Moderado</v>
          </cell>
          <cell r="G21">
            <v>0.3</v>
          </cell>
          <cell r="H21">
            <v>4</v>
          </cell>
          <cell r="I21">
            <v>2</v>
          </cell>
        </row>
        <row r="22">
          <cell r="B22" t="str">
            <v>41</v>
          </cell>
          <cell r="C22">
            <v>0.4</v>
          </cell>
          <cell r="D22">
            <v>0.2</v>
          </cell>
          <cell r="E22" t="str">
            <v>Bajo</v>
          </cell>
          <cell r="G22">
            <v>0.4</v>
          </cell>
          <cell r="H22">
            <v>4</v>
          </cell>
          <cell r="I22">
            <v>2</v>
          </cell>
        </row>
        <row r="23">
          <cell r="B23" t="str">
            <v>51</v>
          </cell>
          <cell r="C23">
            <v>0.2</v>
          </cell>
          <cell r="D23">
            <v>0.2</v>
          </cell>
          <cell r="E23" t="str">
            <v>Bajo</v>
          </cell>
          <cell r="G23">
            <v>0.5</v>
          </cell>
          <cell r="H23">
            <v>3</v>
          </cell>
          <cell r="I23">
            <v>3</v>
          </cell>
        </row>
        <row r="24">
          <cell r="B24" t="str">
            <v>12</v>
          </cell>
          <cell r="C24">
            <v>1</v>
          </cell>
          <cell r="D24">
            <v>0.4</v>
          </cell>
          <cell r="E24" t="str">
            <v>Alto</v>
          </cell>
          <cell r="G24">
            <v>0.6</v>
          </cell>
          <cell r="H24">
            <v>3</v>
          </cell>
          <cell r="I24">
            <v>3</v>
          </cell>
        </row>
        <row r="25">
          <cell r="B25" t="str">
            <v>22</v>
          </cell>
          <cell r="C25">
            <v>0.8</v>
          </cell>
          <cell r="D25">
            <v>0.4</v>
          </cell>
          <cell r="E25" t="str">
            <v>Moderado</v>
          </cell>
          <cell r="G25">
            <v>0.7</v>
          </cell>
          <cell r="H25">
            <v>2</v>
          </cell>
          <cell r="I25">
            <v>4</v>
          </cell>
        </row>
        <row r="26">
          <cell r="B26" t="str">
            <v>32</v>
          </cell>
          <cell r="C26">
            <v>0.6</v>
          </cell>
          <cell r="D26">
            <v>0.4</v>
          </cell>
          <cell r="E26" t="str">
            <v>Moderado</v>
          </cell>
          <cell r="G26">
            <v>0.8</v>
          </cell>
          <cell r="H26">
            <v>2</v>
          </cell>
          <cell r="I26">
            <v>4</v>
          </cell>
        </row>
        <row r="27">
          <cell r="B27" t="str">
            <v>42</v>
          </cell>
          <cell r="C27">
            <v>0.4</v>
          </cell>
          <cell r="D27">
            <v>0.4</v>
          </cell>
          <cell r="E27" t="str">
            <v>Moderado</v>
          </cell>
          <cell r="G27">
            <v>0.9</v>
          </cell>
          <cell r="H27">
            <v>1</v>
          </cell>
          <cell r="I27">
            <v>5</v>
          </cell>
        </row>
        <row r="28">
          <cell r="B28" t="str">
            <v>52</v>
          </cell>
          <cell r="C28">
            <v>0.2</v>
          </cell>
          <cell r="D28">
            <v>0.4</v>
          </cell>
          <cell r="E28" t="str">
            <v>Bajo</v>
          </cell>
          <cell r="G28">
            <v>1</v>
          </cell>
          <cell r="H28">
            <v>1</v>
          </cell>
          <cell r="I28">
            <v>5</v>
          </cell>
        </row>
        <row r="29">
          <cell r="B29" t="str">
            <v>13</v>
          </cell>
          <cell r="C29">
            <v>1</v>
          </cell>
          <cell r="D29">
            <v>0.6</v>
          </cell>
          <cell r="E29" t="str">
            <v>Alto</v>
          </cell>
        </row>
        <row r="30">
          <cell r="B30" t="str">
            <v>23</v>
          </cell>
          <cell r="C30">
            <v>0.8</v>
          </cell>
          <cell r="D30">
            <v>0.6</v>
          </cell>
          <cell r="E30" t="str">
            <v>Alto</v>
          </cell>
        </row>
        <row r="31">
          <cell r="B31" t="str">
            <v>33</v>
          </cell>
          <cell r="C31">
            <v>0.6</v>
          </cell>
          <cell r="D31">
            <v>0.6</v>
          </cell>
          <cell r="E31" t="str">
            <v>Moderado</v>
          </cell>
        </row>
        <row r="32">
          <cell r="B32" t="str">
            <v>43</v>
          </cell>
          <cell r="C32">
            <v>0.4</v>
          </cell>
          <cell r="D32">
            <v>0.6</v>
          </cell>
          <cell r="E32" t="str">
            <v>Moderado</v>
          </cell>
        </row>
        <row r="33">
          <cell r="B33" t="str">
            <v>53</v>
          </cell>
          <cell r="C33">
            <v>0.2</v>
          </cell>
          <cell r="D33">
            <v>0.6</v>
          </cell>
          <cell r="E33" t="str">
            <v>Moderado</v>
          </cell>
        </row>
        <row r="34">
          <cell r="B34" t="str">
            <v>14</v>
          </cell>
          <cell r="C34">
            <v>1</v>
          </cell>
          <cell r="D34">
            <v>0.8</v>
          </cell>
          <cell r="E34" t="str">
            <v>Alto</v>
          </cell>
        </row>
        <row r="35">
          <cell r="B35" t="str">
            <v>24</v>
          </cell>
          <cell r="C35">
            <v>0.8</v>
          </cell>
          <cell r="D35">
            <v>0.8</v>
          </cell>
          <cell r="E35" t="str">
            <v>Alto</v>
          </cell>
        </row>
        <row r="36">
          <cell r="B36" t="str">
            <v>34</v>
          </cell>
          <cell r="C36">
            <v>0.6</v>
          </cell>
          <cell r="D36">
            <v>0.8</v>
          </cell>
          <cell r="E36" t="str">
            <v>Alto</v>
          </cell>
        </row>
        <row r="37">
          <cell r="B37" t="str">
            <v>44</v>
          </cell>
          <cell r="C37">
            <v>0.4</v>
          </cell>
          <cell r="D37">
            <v>0.8</v>
          </cell>
          <cell r="E37" t="str">
            <v>Alto</v>
          </cell>
        </row>
        <row r="38">
          <cell r="B38" t="str">
            <v>54</v>
          </cell>
          <cell r="C38">
            <v>0.2</v>
          </cell>
          <cell r="D38">
            <v>0.8</v>
          </cell>
          <cell r="E38" t="str">
            <v>Alto</v>
          </cell>
        </row>
        <row r="39">
          <cell r="B39" t="str">
            <v>15</v>
          </cell>
          <cell r="C39">
            <v>1</v>
          </cell>
          <cell r="D39">
            <v>1</v>
          </cell>
          <cell r="E39" t="str">
            <v>Extremo</v>
          </cell>
        </row>
        <row r="40">
          <cell r="B40" t="str">
            <v>25</v>
          </cell>
          <cell r="C40">
            <v>0.8</v>
          </cell>
          <cell r="D40">
            <v>1</v>
          </cell>
          <cell r="E40" t="str">
            <v>Extremo</v>
          </cell>
        </row>
        <row r="41">
          <cell r="B41" t="str">
            <v>35</v>
          </cell>
          <cell r="C41">
            <v>0.6</v>
          </cell>
          <cell r="D41">
            <v>1</v>
          </cell>
          <cell r="E41" t="str">
            <v>Extremo</v>
          </cell>
        </row>
        <row r="42">
          <cell r="B42" t="str">
            <v>45</v>
          </cell>
          <cell r="C42">
            <v>0.4</v>
          </cell>
          <cell r="D42">
            <v>1</v>
          </cell>
          <cell r="E42" t="str">
            <v>Extremo</v>
          </cell>
        </row>
        <row r="43">
          <cell r="B43" t="str">
            <v>55</v>
          </cell>
          <cell r="C43">
            <v>0.2</v>
          </cell>
          <cell r="D43">
            <v>1</v>
          </cell>
          <cell r="E43" t="str">
            <v>Extremo</v>
          </cell>
        </row>
      </sheetData>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iesgos_Calidad"/>
      <sheetName val="Riesgos_Corrupcion"/>
      <sheetName val="Hoja2"/>
    </sheetNames>
    <sheetDataSet>
      <sheetData sheetId="0"/>
      <sheetData sheetId="1"/>
      <sheetData sheetId="2">
        <row r="3">
          <cell r="B3" t="str">
            <v>Leve 20%</v>
          </cell>
          <cell r="C3" t="str">
            <v>Afectación mejor a 10 SMLMV</v>
          </cell>
          <cell r="D3" t="str">
            <v>El riesgo afecta la imagen de algún área de la organización.</v>
          </cell>
          <cell r="E3" t="str">
            <v>Sería imperceptible el impacto en el logro del objetivo.</v>
          </cell>
          <cell r="F3">
            <v>0.2</v>
          </cell>
          <cell r="H3" t="str">
            <v>Muy Baja 20%</v>
          </cell>
          <cell r="I3" t="str">
            <v>Muy Baja</v>
          </cell>
          <cell r="J3" t="str">
            <v>La actividad critica que conlleva el riesgo se ejecuta máximo 4 veces al año</v>
          </cell>
          <cell r="K3">
            <v>0.2</v>
          </cell>
        </row>
        <row r="4">
          <cell r="B4" t="str">
            <v>Menor 40%</v>
          </cell>
          <cell r="C4" t="str">
            <v>Entre 11 y 50 SMLMV</v>
          </cell>
          <cell r="D4" t="str">
            <v>El riesgo afecta la imagen de la entidad internamente, de conocimiento general nivel interno, de junta directiva y/o de proveedores.</v>
          </cell>
          <cell r="E4" t="str">
            <v>Impactaría de manera mínima en el logro del objetivo.</v>
          </cell>
          <cell r="F4">
            <v>0.4</v>
          </cell>
          <cell r="H4" t="str">
            <v>Baja 40%</v>
          </cell>
          <cell r="I4" t="str">
            <v>Baja</v>
          </cell>
          <cell r="J4" t="str">
            <v>La actividad critica que conlleva el riesgo se ejecuta de 5 a 24 veces por año</v>
          </cell>
          <cell r="K4">
            <v>0.4</v>
          </cell>
        </row>
        <row r="5">
          <cell r="B5" t="str">
            <v>Moderado 60%</v>
          </cell>
          <cell r="C5" t="str">
            <v>Entre 51 y 100 SMLMV</v>
          </cell>
          <cell r="D5" t="str">
            <v>El riesgo afecta la imagen de la entidad con algunos usuarios de relevancia frente al logro de los objetivos.</v>
          </cell>
          <cell r="E5" t="str">
            <v>Impactaría moderadamente el logro del objetivo.</v>
          </cell>
          <cell r="F5">
            <v>0.6</v>
          </cell>
          <cell r="H5" t="str">
            <v>Media 60%</v>
          </cell>
          <cell r="I5" t="str">
            <v>Media</v>
          </cell>
          <cell r="J5" t="str">
            <v>La actividad critica que conlleva el riesgo se ejecuta de 25 a 110 veces por año</v>
          </cell>
          <cell r="K5">
            <v>0.6</v>
          </cell>
        </row>
        <row r="6">
          <cell r="B6" t="str">
            <v>Mayor 80%</v>
          </cell>
          <cell r="C6" t="str">
            <v>Entre 100 y 500 SMLMV</v>
          </cell>
          <cell r="D6" t="str">
            <v>El riesgo afecta la imagen de la entidad con efecto publicitario sostenido a nivel de sector administrativo, nivel departamental o municipal.</v>
          </cell>
          <cell r="E6" t="str">
            <v>Impactaría en alto grado el objetivo del proceso.</v>
          </cell>
          <cell r="F6">
            <v>0.8</v>
          </cell>
          <cell r="H6" t="str">
            <v>Alta 80%</v>
          </cell>
          <cell r="I6" t="str">
            <v>Alta</v>
          </cell>
          <cell r="J6" t="str">
            <v>La actividad critica que conlleva el riesgo se ejecuta de 111 a 365 veces por año</v>
          </cell>
          <cell r="K6">
            <v>0.8</v>
          </cell>
        </row>
        <row r="7">
          <cell r="B7" t="str">
            <v>Catastrófico 100%</v>
          </cell>
          <cell r="C7" t="str">
            <v>Mayor a 500 SMLMV</v>
          </cell>
          <cell r="D7" t="str">
            <v>El riesgo afecta la imagen de la entidad a nivel nacional, con efecto publicitario sostenido a nivel país</v>
          </cell>
          <cell r="E7" t="str">
            <v>No se lograría el objetivo del proceso</v>
          </cell>
          <cell r="F7">
            <v>1</v>
          </cell>
          <cell r="H7" t="str">
            <v>Muy Alta 100%</v>
          </cell>
          <cell r="I7" t="str">
            <v>Muy Alta</v>
          </cell>
          <cell r="J7" t="str">
            <v>La actividad critica que conlleva el riesgo se ejecuta más de 365 veces por año</v>
          </cell>
          <cell r="K7">
            <v>1</v>
          </cell>
        </row>
        <row r="19">
          <cell r="B19" t="str">
            <v>11</v>
          </cell>
          <cell r="C19">
            <v>1</v>
          </cell>
          <cell r="D19">
            <v>0.2</v>
          </cell>
          <cell r="E19" t="str">
            <v>Alto</v>
          </cell>
          <cell r="G19">
            <v>0.1</v>
          </cell>
          <cell r="H19">
            <v>5</v>
          </cell>
          <cell r="I19">
            <v>1</v>
          </cell>
        </row>
        <row r="20">
          <cell r="B20" t="str">
            <v>21</v>
          </cell>
          <cell r="C20">
            <v>0.8</v>
          </cell>
          <cell r="D20">
            <v>0.2</v>
          </cell>
          <cell r="E20" t="str">
            <v>Moderado</v>
          </cell>
          <cell r="G20">
            <v>0.2</v>
          </cell>
          <cell r="H20">
            <v>5</v>
          </cell>
          <cell r="I20">
            <v>1</v>
          </cell>
        </row>
        <row r="21">
          <cell r="B21" t="str">
            <v>31</v>
          </cell>
          <cell r="C21">
            <v>0.6</v>
          </cell>
          <cell r="D21">
            <v>0.2</v>
          </cell>
          <cell r="E21" t="str">
            <v>Moderado</v>
          </cell>
          <cell r="G21">
            <v>0.3</v>
          </cell>
          <cell r="H21">
            <v>4</v>
          </cell>
          <cell r="I21">
            <v>2</v>
          </cell>
        </row>
        <row r="22">
          <cell r="B22" t="str">
            <v>41</v>
          </cell>
          <cell r="C22">
            <v>0.4</v>
          </cell>
          <cell r="D22">
            <v>0.2</v>
          </cell>
          <cell r="E22" t="str">
            <v>Bajo</v>
          </cell>
          <cell r="G22">
            <v>0.4</v>
          </cell>
          <cell r="H22">
            <v>4</v>
          </cell>
          <cell r="I22">
            <v>2</v>
          </cell>
        </row>
        <row r="23">
          <cell r="B23" t="str">
            <v>51</v>
          </cell>
          <cell r="C23">
            <v>0.2</v>
          </cell>
          <cell r="D23">
            <v>0.2</v>
          </cell>
          <cell r="E23" t="str">
            <v>Bajo</v>
          </cell>
          <cell r="G23">
            <v>0.5</v>
          </cell>
          <cell r="H23">
            <v>3</v>
          </cell>
          <cell r="I23">
            <v>3</v>
          </cell>
        </row>
        <row r="24">
          <cell r="B24" t="str">
            <v>12</v>
          </cell>
          <cell r="C24">
            <v>1</v>
          </cell>
          <cell r="D24">
            <v>0.4</v>
          </cell>
          <cell r="E24" t="str">
            <v>Alto</v>
          </cell>
          <cell r="G24">
            <v>0.6</v>
          </cell>
          <cell r="H24">
            <v>3</v>
          </cell>
          <cell r="I24">
            <v>3</v>
          </cell>
        </row>
        <row r="25">
          <cell r="B25" t="str">
            <v>22</v>
          </cell>
          <cell r="C25">
            <v>0.8</v>
          </cell>
          <cell r="D25">
            <v>0.4</v>
          </cell>
          <cell r="E25" t="str">
            <v>Moderado</v>
          </cell>
          <cell r="G25">
            <v>0.7</v>
          </cell>
          <cell r="H25">
            <v>2</v>
          </cell>
          <cell r="I25">
            <v>4</v>
          </cell>
        </row>
        <row r="26">
          <cell r="B26" t="str">
            <v>32</v>
          </cell>
          <cell r="C26">
            <v>0.6</v>
          </cell>
          <cell r="D26">
            <v>0.4</v>
          </cell>
          <cell r="E26" t="str">
            <v>Moderado</v>
          </cell>
          <cell r="G26">
            <v>0.8</v>
          </cell>
          <cell r="H26">
            <v>2</v>
          </cell>
          <cell r="I26">
            <v>4</v>
          </cell>
        </row>
        <row r="27">
          <cell r="B27" t="str">
            <v>42</v>
          </cell>
          <cell r="C27">
            <v>0.4</v>
          </cell>
          <cell r="D27">
            <v>0.4</v>
          </cell>
          <cell r="E27" t="str">
            <v>Moderado</v>
          </cell>
          <cell r="G27">
            <v>0.9</v>
          </cell>
          <cell r="H27">
            <v>1</v>
          </cell>
          <cell r="I27">
            <v>5</v>
          </cell>
        </row>
        <row r="28">
          <cell r="B28" t="str">
            <v>52</v>
          </cell>
          <cell r="C28">
            <v>0.2</v>
          </cell>
          <cell r="D28">
            <v>0.4</v>
          </cell>
          <cell r="E28" t="str">
            <v>Bajo</v>
          </cell>
          <cell r="G28">
            <v>1</v>
          </cell>
          <cell r="H28">
            <v>1</v>
          </cell>
          <cell r="I28">
            <v>5</v>
          </cell>
        </row>
        <row r="29">
          <cell r="B29" t="str">
            <v>13</v>
          </cell>
          <cell r="C29">
            <v>1</v>
          </cell>
          <cell r="D29">
            <v>0.6</v>
          </cell>
          <cell r="E29" t="str">
            <v>Alto</v>
          </cell>
        </row>
        <row r="30">
          <cell r="B30" t="str">
            <v>23</v>
          </cell>
          <cell r="C30">
            <v>0.8</v>
          </cell>
          <cell r="D30">
            <v>0.6</v>
          </cell>
          <cell r="E30" t="str">
            <v>Alto</v>
          </cell>
        </row>
        <row r="31">
          <cell r="B31" t="str">
            <v>33</v>
          </cell>
          <cell r="C31">
            <v>0.6</v>
          </cell>
          <cell r="D31">
            <v>0.6</v>
          </cell>
          <cell r="E31" t="str">
            <v>Moderado</v>
          </cell>
        </row>
        <row r="32">
          <cell r="B32" t="str">
            <v>43</v>
          </cell>
          <cell r="C32">
            <v>0.4</v>
          </cell>
          <cell r="D32">
            <v>0.6</v>
          </cell>
          <cell r="E32" t="str">
            <v>Moderado</v>
          </cell>
        </row>
        <row r="33">
          <cell r="B33" t="str">
            <v>53</v>
          </cell>
          <cell r="C33">
            <v>0.2</v>
          </cell>
          <cell r="D33">
            <v>0.6</v>
          </cell>
          <cell r="E33" t="str">
            <v>Moderado</v>
          </cell>
        </row>
        <row r="34">
          <cell r="B34" t="str">
            <v>14</v>
          </cell>
          <cell r="C34">
            <v>1</v>
          </cell>
          <cell r="D34">
            <v>0.8</v>
          </cell>
          <cell r="E34" t="str">
            <v>Alto</v>
          </cell>
        </row>
        <row r="35">
          <cell r="B35" t="str">
            <v>24</v>
          </cell>
          <cell r="C35">
            <v>0.8</v>
          </cell>
          <cell r="D35">
            <v>0.8</v>
          </cell>
          <cell r="E35" t="str">
            <v>Alto</v>
          </cell>
        </row>
        <row r="36">
          <cell r="B36" t="str">
            <v>34</v>
          </cell>
          <cell r="C36">
            <v>0.6</v>
          </cell>
          <cell r="D36">
            <v>0.8</v>
          </cell>
          <cell r="E36" t="str">
            <v>Alto</v>
          </cell>
        </row>
        <row r="37">
          <cell r="B37" t="str">
            <v>44</v>
          </cell>
          <cell r="C37">
            <v>0.4</v>
          </cell>
          <cell r="D37">
            <v>0.8</v>
          </cell>
          <cell r="E37" t="str">
            <v>Alto</v>
          </cell>
        </row>
        <row r="38">
          <cell r="B38" t="str">
            <v>54</v>
          </cell>
          <cell r="C38">
            <v>0.2</v>
          </cell>
          <cell r="D38">
            <v>0.8</v>
          </cell>
          <cell r="E38" t="str">
            <v>Alto</v>
          </cell>
        </row>
        <row r="39">
          <cell r="B39" t="str">
            <v>15</v>
          </cell>
          <cell r="C39">
            <v>1</v>
          </cell>
          <cell r="D39">
            <v>1</v>
          </cell>
          <cell r="E39" t="str">
            <v>Extremo</v>
          </cell>
        </row>
        <row r="40">
          <cell r="B40" t="str">
            <v>25</v>
          </cell>
          <cell r="C40">
            <v>0.8</v>
          </cell>
          <cell r="D40">
            <v>1</v>
          </cell>
          <cell r="E40" t="str">
            <v>Extremo</v>
          </cell>
        </row>
        <row r="41">
          <cell r="B41" t="str">
            <v>35</v>
          </cell>
          <cell r="C41">
            <v>0.6</v>
          </cell>
          <cell r="D41">
            <v>1</v>
          </cell>
          <cell r="E41" t="str">
            <v>Extremo</v>
          </cell>
        </row>
        <row r="42">
          <cell r="B42" t="str">
            <v>45</v>
          </cell>
          <cell r="C42">
            <v>0.4</v>
          </cell>
          <cell r="D42">
            <v>1</v>
          </cell>
          <cell r="E42" t="str">
            <v>Extremo</v>
          </cell>
        </row>
        <row r="43">
          <cell r="B43" t="str">
            <v>55</v>
          </cell>
          <cell r="C43">
            <v>0.2</v>
          </cell>
          <cell r="D43">
            <v>1</v>
          </cell>
          <cell r="E43" t="str">
            <v>Extremo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F2"/>
      <sheetName val="GF3"/>
      <sheetName val="GF8+"/>
      <sheetName val="GF9+"/>
      <sheetName val="Hoja2"/>
    </sheetNames>
    <sheetDataSet>
      <sheetData sheetId="0" refreshError="1"/>
      <sheetData sheetId="1" refreshError="1"/>
      <sheetData sheetId="2" refreshError="1"/>
      <sheetData sheetId="3" refreshError="1"/>
      <sheetData sheetId="4">
        <row r="3">
          <cell r="B3" t="str">
            <v>Leve 20%</v>
          </cell>
          <cell r="N3" t="str">
            <v>Probabilidad de Ocurrencia</v>
          </cell>
          <cell r="O3" t="str">
            <v>Descripción</v>
          </cell>
          <cell r="P3" t="str">
            <v>Frecuencia</v>
          </cell>
          <cell r="Q3" t="str">
            <v>Nivel</v>
          </cell>
        </row>
        <row r="4">
          <cell r="N4" t="str">
            <v>Casi Seguro</v>
          </cell>
          <cell r="O4" t="str">
            <v>Se espera que el evento ocurra en la mayoría de las circunstancias.</v>
          </cell>
          <cell r="P4" t="str">
            <v>Más de 1 vez al año.</v>
          </cell>
          <cell r="Q4">
            <v>5</v>
          </cell>
        </row>
        <row r="5">
          <cell r="N5" t="str">
            <v>Probable</v>
          </cell>
          <cell r="O5" t="str">
            <v>Es viable que el evento ocurra en la mayoría de las circunstancias.</v>
          </cell>
          <cell r="P5" t="str">
            <v>Al menos 1 vez en el último año.</v>
          </cell>
          <cell r="Q5">
            <v>4</v>
          </cell>
        </row>
        <row r="6">
          <cell r="N6" t="str">
            <v>Posible</v>
          </cell>
          <cell r="O6" t="str">
            <v>El evento podrá ocurrir en algún momento.</v>
          </cell>
          <cell r="P6" t="str">
            <v xml:space="preserve">Al menos 1 vez en los últimos 2 años. </v>
          </cell>
          <cell r="Q6">
            <v>3</v>
          </cell>
        </row>
        <row r="7">
          <cell r="N7" t="str">
            <v>Improbable</v>
          </cell>
          <cell r="O7" t="str">
            <v>El evento puede ocurrir en algún momento.</v>
          </cell>
          <cell r="P7" t="str">
            <v>Al menos 1 vez en los últimos 5 años.</v>
          </cell>
          <cell r="Q7">
            <v>2</v>
          </cell>
        </row>
        <row r="8">
          <cell r="N8" t="str">
            <v>Rara Vez</v>
          </cell>
          <cell r="O8" t="str">
            <v>El evento Puede Ocurrir solo en circunstancias excepcionales (poco comunes o anormales)</v>
          </cell>
          <cell r="P8" t="str">
            <v>No se ha presentado en los últimos 5 años.</v>
          </cell>
          <cell r="Q8">
            <v>1</v>
          </cell>
        </row>
        <row r="11">
          <cell r="N11" t="str">
            <v>Moderado</v>
          </cell>
          <cell r="O11" t="str">
            <v>Afectación parcial al proceso o más procesos Genera medianas consecuencias para la entidad.</v>
          </cell>
          <cell r="Q11">
            <v>3</v>
          </cell>
        </row>
        <row r="12">
          <cell r="N12" t="str">
            <v>Mayor</v>
          </cell>
          <cell r="O12" t="str">
            <v>Impacto negativo de la Entidad Genera altas consecuencias para la entidad.</v>
          </cell>
          <cell r="Q12">
            <v>4</v>
          </cell>
        </row>
        <row r="13">
          <cell r="N13" t="str">
            <v>Catastrófico</v>
          </cell>
          <cell r="O13" t="str">
            <v>Consecuencias desastrosas sobre el sectorGenera consecuencias desastrosas para la entidad.</v>
          </cell>
          <cell r="Q13">
            <v>5</v>
          </cell>
        </row>
        <row r="45">
          <cell r="B45" t="str">
            <v>13</v>
          </cell>
          <cell r="C45" t="str">
            <v>Moderado</v>
          </cell>
        </row>
        <row r="46">
          <cell r="B46" t="str">
            <v>14</v>
          </cell>
          <cell r="C46" t="str">
            <v>Alto</v>
          </cell>
        </row>
        <row r="47">
          <cell r="B47" t="str">
            <v>15</v>
          </cell>
          <cell r="C47" t="str">
            <v>Extremo</v>
          </cell>
        </row>
        <row r="48">
          <cell r="B48" t="str">
            <v>23</v>
          </cell>
          <cell r="C48" t="str">
            <v>Moderado</v>
          </cell>
        </row>
        <row r="49">
          <cell r="B49" t="str">
            <v>24</v>
          </cell>
          <cell r="C49" t="str">
            <v>Alto</v>
          </cell>
        </row>
        <row r="50">
          <cell r="B50" t="str">
            <v>25</v>
          </cell>
          <cell r="C50" t="str">
            <v>Extremo</v>
          </cell>
        </row>
        <row r="51">
          <cell r="B51" t="str">
            <v>33</v>
          </cell>
          <cell r="C51" t="str">
            <v>Alto</v>
          </cell>
        </row>
        <row r="52">
          <cell r="B52" t="str">
            <v>34</v>
          </cell>
          <cell r="C52" t="str">
            <v>Extremo</v>
          </cell>
        </row>
        <row r="53">
          <cell r="B53" t="str">
            <v>35</v>
          </cell>
          <cell r="C53" t="str">
            <v>Extremo</v>
          </cell>
        </row>
        <row r="54">
          <cell r="B54" t="str">
            <v>43</v>
          </cell>
          <cell r="C54" t="str">
            <v>Alto</v>
          </cell>
        </row>
        <row r="55">
          <cell r="B55" t="str">
            <v>44</v>
          </cell>
          <cell r="C55" t="str">
            <v>Extremo</v>
          </cell>
        </row>
        <row r="56">
          <cell r="B56" t="str">
            <v>45</v>
          </cell>
          <cell r="C56" t="str">
            <v>Extremo</v>
          </cell>
        </row>
        <row r="57">
          <cell r="B57" t="str">
            <v>53</v>
          </cell>
          <cell r="C57" t="str">
            <v>Extremo</v>
          </cell>
        </row>
        <row r="58">
          <cell r="B58" t="str">
            <v>54</v>
          </cell>
          <cell r="C58" t="str">
            <v>Extremo</v>
          </cell>
        </row>
        <row r="59">
          <cell r="B59" t="str">
            <v>55</v>
          </cell>
          <cell r="C59" t="str">
            <v>Extremo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F1"/>
      <sheetName val="GF2"/>
      <sheetName val="GF3"/>
      <sheetName val="GF4-RF"/>
      <sheetName val="GF5"/>
      <sheetName val="GF6+"/>
      <sheetName val="GF7+"/>
      <sheetName val="GF8+"/>
      <sheetName val="GF9"/>
      <sheetName val="Hoja2"/>
    </sheetNames>
    <sheetDataSet>
      <sheetData sheetId="0"/>
      <sheetData sheetId="1"/>
      <sheetData sheetId="2"/>
      <sheetData sheetId="3"/>
      <sheetData sheetId="4"/>
      <sheetData sheetId="5"/>
      <sheetData sheetId="6"/>
      <sheetData sheetId="7"/>
      <sheetData sheetId="8"/>
      <sheetData sheetId="9">
        <row r="3">
          <cell r="B3" t="str">
            <v>Leve 20%</v>
          </cell>
          <cell r="N3" t="str">
            <v>Probabilidad de Ocurrencia</v>
          </cell>
          <cell r="O3" t="str">
            <v>Descripción</v>
          </cell>
          <cell r="P3" t="str">
            <v>Frecuencia</v>
          </cell>
          <cell r="Q3" t="str">
            <v>Nivel</v>
          </cell>
        </row>
        <row r="4">
          <cell r="N4" t="str">
            <v>Casi Seguro</v>
          </cell>
          <cell r="O4" t="str">
            <v>Se espera que el evento ocurra en la mayoría de las circunstancias.</v>
          </cell>
          <cell r="P4" t="str">
            <v>Más de 1 vez al año.</v>
          </cell>
          <cell r="Q4">
            <v>5</v>
          </cell>
        </row>
        <row r="5">
          <cell r="N5" t="str">
            <v>Probable</v>
          </cell>
          <cell r="O5" t="str">
            <v>Es viable que el evento ocurra en la mayoría de las circunstancias.</v>
          </cell>
          <cell r="P5" t="str">
            <v>Al menos 1 vez en el último año.</v>
          </cell>
          <cell r="Q5">
            <v>4</v>
          </cell>
        </row>
        <row r="6">
          <cell r="N6" t="str">
            <v>Posible</v>
          </cell>
          <cell r="O6" t="str">
            <v>El evento podrá ocurrir en algún momento.</v>
          </cell>
          <cell r="P6" t="str">
            <v xml:space="preserve">Al menos 1 vez en los últimos 2 años. </v>
          </cell>
          <cell r="Q6">
            <v>3</v>
          </cell>
        </row>
        <row r="7">
          <cell r="N7" t="str">
            <v>Improbable</v>
          </cell>
          <cell r="O7" t="str">
            <v>El evento puede ocurrir en algún momento.</v>
          </cell>
          <cell r="P7" t="str">
            <v>Al menos 1 vez en los últimos 5 años.</v>
          </cell>
          <cell r="Q7">
            <v>2</v>
          </cell>
        </row>
        <row r="8">
          <cell r="N8" t="str">
            <v>Rara Vez</v>
          </cell>
          <cell r="O8" t="str">
            <v>El evento Puede Ocurrir solo en circunstancias excepcionales (poco comunes o anormales)</v>
          </cell>
          <cell r="P8" t="str">
            <v>No se ha presentado en los últimos 5 años.</v>
          </cell>
          <cell r="Q8">
            <v>1</v>
          </cell>
        </row>
        <row r="11">
          <cell r="N11" t="str">
            <v>Moderado</v>
          </cell>
          <cell r="O11" t="str">
            <v>Afectación parcial al proceso o más procesos Genera medianas consecuencias para la entidad.</v>
          </cell>
          <cell r="Q11">
            <v>3</v>
          </cell>
        </row>
        <row r="12">
          <cell r="N12" t="str">
            <v>Mayor</v>
          </cell>
          <cell r="O12" t="str">
            <v>Impacto negativo de la Entidad Genera altas consecuencias para la entidad.</v>
          </cell>
          <cell r="Q12">
            <v>4</v>
          </cell>
        </row>
        <row r="13">
          <cell r="N13" t="str">
            <v>Catastrófico</v>
          </cell>
          <cell r="O13" t="str">
            <v>Consecuencias desastrosas sobre el sectorGenera consecuencias desastrosas para la entidad.</v>
          </cell>
          <cell r="Q13">
            <v>5</v>
          </cell>
        </row>
        <row r="45">
          <cell r="B45" t="str">
            <v>13</v>
          </cell>
          <cell r="C45" t="str">
            <v>Moderado</v>
          </cell>
        </row>
        <row r="46">
          <cell r="B46" t="str">
            <v>14</v>
          </cell>
          <cell r="C46" t="str">
            <v>Alto</v>
          </cell>
        </row>
        <row r="47">
          <cell r="B47" t="str">
            <v>15</v>
          </cell>
          <cell r="C47" t="str">
            <v>Extremo</v>
          </cell>
        </row>
        <row r="48">
          <cell r="B48" t="str">
            <v>23</v>
          </cell>
          <cell r="C48" t="str">
            <v>Moderado</v>
          </cell>
        </row>
        <row r="49">
          <cell r="B49" t="str">
            <v>24</v>
          </cell>
          <cell r="C49" t="str">
            <v>Alto</v>
          </cell>
        </row>
        <row r="50">
          <cell r="B50" t="str">
            <v>25</v>
          </cell>
          <cell r="C50" t="str">
            <v>Extremo</v>
          </cell>
        </row>
        <row r="51">
          <cell r="B51" t="str">
            <v>33</v>
          </cell>
          <cell r="C51" t="str">
            <v>Alto</v>
          </cell>
        </row>
        <row r="52">
          <cell r="B52" t="str">
            <v>34</v>
          </cell>
          <cell r="C52" t="str">
            <v>Extremo</v>
          </cell>
        </row>
        <row r="53">
          <cell r="B53" t="str">
            <v>35</v>
          </cell>
          <cell r="C53" t="str">
            <v>Extremo</v>
          </cell>
        </row>
        <row r="54">
          <cell r="B54" t="str">
            <v>43</v>
          </cell>
          <cell r="C54" t="str">
            <v>Alto</v>
          </cell>
        </row>
        <row r="55">
          <cell r="B55" t="str">
            <v>44</v>
          </cell>
          <cell r="C55" t="str">
            <v>Extremo</v>
          </cell>
        </row>
        <row r="56">
          <cell r="B56" t="str">
            <v>45</v>
          </cell>
          <cell r="C56" t="str">
            <v>Extremo</v>
          </cell>
        </row>
        <row r="57">
          <cell r="B57" t="str">
            <v>53</v>
          </cell>
          <cell r="C57" t="str">
            <v>Extremo</v>
          </cell>
        </row>
        <row r="58">
          <cell r="B58" t="str">
            <v>54</v>
          </cell>
          <cell r="C58" t="str">
            <v>Extremo</v>
          </cell>
        </row>
        <row r="59">
          <cell r="B59" t="str">
            <v>55</v>
          </cell>
          <cell r="C59" t="str">
            <v>Extremo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J1"/>
      <sheetName val="GJ2-RF"/>
      <sheetName val="GJ3+"/>
      <sheetName val="GJ4"/>
      <sheetName val="Hoja2"/>
    </sheetNames>
    <sheetDataSet>
      <sheetData sheetId="0"/>
      <sheetData sheetId="1"/>
      <sheetData sheetId="2"/>
      <sheetData sheetId="3"/>
      <sheetData sheetId="4">
        <row r="3">
          <cell r="B3" t="str">
            <v>Leve 20%</v>
          </cell>
          <cell r="C3" t="str">
            <v>Afectación mejor a 10 SMLMV</v>
          </cell>
          <cell r="D3" t="str">
            <v>El riesgo afecta la imagen de algún área de la organización.</v>
          </cell>
          <cell r="E3" t="str">
            <v>Sería imperceptible el impacto en el logro del objetivo.</v>
          </cell>
          <cell r="F3">
            <v>0.2</v>
          </cell>
          <cell r="H3" t="str">
            <v>Muy Baja 20%</v>
          </cell>
          <cell r="I3" t="str">
            <v>Muy Baja</v>
          </cell>
          <cell r="J3" t="str">
            <v>La actividad critica que conlleva el riesgo se ejecuta máximo 4 veces al año</v>
          </cell>
          <cell r="K3">
            <v>0.2</v>
          </cell>
        </row>
        <row r="4">
          <cell r="B4" t="str">
            <v>Menor 40%</v>
          </cell>
          <cell r="C4" t="str">
            <v>Entre 11 y 50 SMLMV</v>
          </cell>
          <cell r="D4" t="str">
            <v>El riesgo afecta la imagen de la entidad internamente, de conocimiento general nivel interno, de junta directiva y/o de proveedores.</v>
          </cell>
          <cell r="E4" t="str">
            <v>Impactaría de manera mínima en el logro del objetivo.</v>
          </cell>
          <cell r="F4">
            <v>0.4</v>
          </cell>
          <cell r="H4" t="str">
            <v>Baja 40%</v>
          </cell>
          <cell r="I4" t="str">
            <v>Baja</v>
          </cell>
          <cell r="J4" t="str">
            <v>La actividad critica que conlleva el riesgo se ejecuta de 5 a 24 veces por año</v>
          </cell>
          <cell r="K4">
            <v>0.4</v>
          </cell>
        </row>
        <row r="5">
          <cell r="B5" t="str">
            <v>Moderado 60%</v>
          </cell>
          <cell r="C5" t="str">
            <v>Entre 51 y 100 SMLMV</v>
          </cell>
          <cell r="D5" t="str">
            <v>El riesgo afecta la imagen de la entidad con algunos usuarios de relevancia frente al logro de los objetivos.</v>
          </cell>
          <cell r="E5" t="str">
            <v>Impactaría moderadamente el logro del objetivo.</v>
          </cell>
          <cell r="F5">
            <v>0.6</v>
          </cell>
          <cell r="H5" t="str">
            <v>Media 60%</v>
          </cell>
          <cell r="I5" t="str">
            <v>Media</v>
          </cell>
          <cell r="J5" t="str">
            <v>La actividad critica que conlleva el riesgo se ejecuta de 25 a 110 veces por año</v>
          </cell>
          <cell r="K5">
            <v>0.6</v>
          </cell>
        </row>
        <row r="6">
          <cell r="B6" t="str">
            <v>Mayor 80%</v>
          </cell>
          <cell r="C6" t="str">
            <v>Entre 100 y 500 SMLMV</v>
          </cell>
          <cell r="D6" t="str">
            <v>El riesgo afecta la imagen de la entidad con efecto publicitario sostenido a nivel de sector administrativo, nivel departamental o municipal.</v>
          </cell>
          <cell r="E6" t="str">
            <v>Impactaría en alto grado el objetivo del proceso.</v>
          </cell>
          <cell r="F6">
            <v>0.8</v>
          </cell>
          <cell r="H6" t="str">
            <v>Alta 80%</v>
          </cell>
          <cell r="I6" t="str">
            <v>Alta</v>
          </cell>
          <cell r="J6" t="str">
            <v>La actividad critica que conlleva el riesgo se ejecuta de 111 a 365 veces por año</v>
          </cell>
          <cell r="K6">
            <v>0.8</v>
          </cell>
        </row>
        <row r="7">
          <cell r="B7" t="str">
            <v>Catastrófico 100%</v>
          </cell>
          <cell r="C7" t="str">
            <v>Mayor a 500 SMLMV</v>
          </cell>
          <cell r="D7" t="str">
            <v>El riesgo afecta la imagen de la entidad a nivel nacional, con efecto publicitario sostenido a nivel país</v>
          </cell>
          <cell r="E7" t="str">
            <v>No se lograría el objetivo del proceso</v>
          </cell>
          <cell r="F7">
            <v>1</v>
          </cell>
          <cell r="H7" t="str">
            <v>Muy Alta 100%</v>
          </cell>
          <cell r="I7" t="str">
            <v>Muy Alta</v>
          </cell>
          <cell r="J7" t="str">
            <v>La actividad critica que conlleva el riesgo se ejecuta más de 365 veces por año</v>
          </cell>
          <cell r="K7">
            <v>1</v>
          </cell>
        </row>
        <row r="19">
          <cell r="B19" t="str">
            <v>11</v>
          </cell>
          <cell r="C19">
            <v>1</v>
          </cell>
          <cell r="D19">
            <v>0.2</v>
          </cell>
          <cell r="E19" t="str">
            <v>Alto</v>
          </cell>
          <cell r="G19">
            <v>0.1</v>
          </cell>
          <cell r="H19">
            <v>5</v>
          </cell>
          <cell r="I19">
            <v>1</v>
          </cell>
        </row>
        <row r="20">
          <cell r="B20" t="str">
            <v>21</v>
          </cell>
          <cell r="C20">
            <v>0.8</v>
          </cell>
          <cell r="D20">
            <v>0.2</v>
          </cell>
          <cell r="E20" t="str">
            <v>Moderado</v>
          </cell>
          <cell r="G20">
            <v>0.2</v>
          </cell>
          <cell r="H20">
            <v>5</v>
          </cell>
          <cell r="I20">
            <v>1</v>
          </cell>
        </row>
        <row r="21">
          <cell r="B21" t="str">
            <v>31</v>
          </cell>
          <cell r="C21">
            <v>0.6</v>
          </cell>
          <cell r="D21">
            <v>0.2</v>
          </cell>
          <cell r="E21" t="str">
            <v>Moderado</v>
          </cell>
          <cell r="G21">
            <v>0.3</v>
          </cell>
          <cell r="H21">
            <v>4</v>
          </cell>
          <cell r="I21">
            <v>2</v>
          </cell>
        </row>
        <row r="22">
          <cell r="B22" t="str">
            <v>41</v>
          </cell>
          <cell r="C22">
            <v>0.4</v>
          </cell>
          <cell r="D22">
            <v>0.2</v>
          </cell>
          <cell r="E22" t="str">
            <v>Bajo</v>
          </cell>
          <cell r="G22">
            <v>0.4</v>
          </cell>
          <cell r="H22">
            <v>4</v>
          </cell>
          <cell r="I22">
            <v>2</v>
          </cell>
        </row>
        <row r="23">
          <cell r="B23" t="str">
            <v>51</v>
          </cell>
          <cell r="C23">
            <v>0.2</v>
          </cell>
          <cell r="D23">
            <v>0.2</v>
          </cell>
          <cell r="E23" t="str">
            <v>Bajo</v>
          </cell>
          <cell r="G23">
            <v>0.5</v>
          </cell>
          <cell r="H23">
            <v>3</v>
          </cell>
          <cell r="I23">
            <v>3</v>
          </cell>
        </row>
        <row r="24">
          <cell r="B24" t="str">
            <v>12</v>
          </cell>
          <cell r="C24">
            <v>1</v>
          </cell>
          <cell r="D24">
            <v>0.4</v>
          </cell>
          <cell r="E24" t="str">
            <v>Alto</v>
          </cell>
          <cell r="G24">
            <v>0.6</v>
          </cell>
          <cell r="H24">
            <v>3</v>
          </cell>
          <cell r="I24">
            <v>3</v>
          </cell>
        </row>
        <row r="25">
          <cell r="B25" t="str">
            <v>22</v>
          </cell>
          <cell r="C25">
            <v>0.8</v>
          </cell>
          <cell r="D25">
            <v>0.4</v>
          </cell>
          <cell r="E25" t="str">
            <v>Moderado</v>
          </cell>
          <cell r="G25">
            <v>0.7</v>
          </cell>
          <cell r="H25">
            <v>2</v>
          </cell>
          <cell r="I25">
            <v>4</v>
          </cell>
        </row>
        <row r="26">
          <cell r="B26" t="str">
            <v>32</v>
          </cell>
          <cell r="C26">
            <v>0.6</v>
          </cell>
          <cell r="D26">
            <v>0.4</v>
          </cell>
          <cell r="E26" t="str">
            <v>Moderado</v>
          </cell>
          <cell r="G26">
            <v>0.8</v>
          </cell>
          <cell r="H26">
            <v>2</v>
          </cell>
          <cell r="I26">
            <v>4</v>
          </cell>
        </row>
        <row r="27">
          <cell r="B27" t="str">
            <v>42</v>
          </cell>
          <cell r="C27">
            <v>0.4</v>
          </cell>
          <cell r="D27">
            <v>0.4</v>
          </cell>
          <cell r="E27" t="str">
            <v>Moderado</v>
          </cell>
          <cell r="G27">
            <v>0.9</v>
          </cell>
          <cell r="H27">
            <v>1</v>
          </cell>
          <cell r="I27">
            <v>5</v>
          </cell>
        </row>
        <row r="28">
          <cell r="B28" t="str">
            <v>52</v>
          </cell>
          <cell r="C28">
            <v>0.2</v>
          </cell>
          <cell r="D28">
            <v>0.4</v>
          </cell>
          <cell r="E28" t="str">
            <v>Bajo</v>
          </cell>
          <cell r="G28">
            <v>1</v>
          </cell>
          <cell r="H28">
            <v>1</v>
          </cell>
          <cell r="I28">
            <v>5</v>
          </cell>
        </row>
        <row r="29">
          <cell r="B29" t="str">
            <v>13</v>
          </cell>
          <cell r="C29">
            <v>1</v>
          </cell>
          <cell r="D29">
            <v>0.6</v>
          </cell>
          <cell r="E29" t="str">
            <v>Alto</v>
          </cell>
        </row>
        <row r="30">
          <cell r="B30" t="str">
            <v>23</v>
          </cell>
          <cell r="C30">
            <v>0.8</v>
          </cell>
          <cell r="D30">
            <v>0.6</v>
          </cell>
          <cell r="E30" t="str">
            <v>Alto</v>
          </cell>
        </row>
        <row r="31">
          <cell r="B31" t="str">
            <v>33</v>
          </cell>
          <cell r="C31">
            <v>0.6</v>
          </cell>
          <cell r="D31">
            <v>0.6</v>
          </cell>
          <cell r="E31" t="str">
            <v>Moderado</v>
          </cell>
        </row>
        <row r="32">
          <cell r="B32" t="str">
            <v>43</v>
          </cell>
          <cell r="C32">
            <v>0.4</v>
          </cell>
          <cell r="D32">
            <v>0.6</v>
          </cell>
          <cell r="E32" t="str">
            <v>Moderado</v>
          </cell>
        </row>
        <row r="33">
          <cell r="B33" t="str">
            <v>53</v>
          </cell>
          <cell r="C33">
            <v>0.2</v>
          </cell>
          <cell r="D33">
            <v>0.6</v>
          </cell>
          <cell r="E33" t="str">
            <v>Moderado</v>
          </cell>
        </row>
        <row r="34">
          <cell r="B34" t="str">
            <v>14</v>
          </cell>
          <cell r="C34">
            <v>1</v>
          </cell>
          <cell r="D34">
            <v>0.8</v>
          </cell>
          <cell r="E34" t="str">
            <v>Alto</v>
          </cell>
        </row>
        <row r="35">
          <cell r="B35" t="str">
            <v>24</v>
          </cell>
          <cell r="C35">
            <v>0.8</v>
          </cell>
          <cell r="D35">
            <v>0.8</v>
          </cell>
          <cell r="E35" t="str">
            <v>Alto</v>
          </cell>
        </row>
        <row r="36">
          <cell r="B36" t="str">
            <v>34</v>
          </cell>
          <cell r="C36">
            <v>0.6</v>
          </cell>
          <cell r="D36">
            <v>0.8</v>
          </cell>
          <cell r="E36" t="str">
            <v>Alto</v>
          </cell>
        </row>
        <row r="37">
          <cell r="B37" t="str">
            <v>44</v>
          </cell>
          <cell r="C37">
            <v>0.4</v>
          </cell>
          <cell r="D37">
            <v>0.8</v>
          </cell>
          <cell r="E37" t="str">
            <v>Alto</v>
          </cell>
        </row>
        <row r="38">
          <cell r="B38" t="str">
            <v>54</v>
          </cell>
          <cell r="C38">
            <v>0.2</v>
          </cell>
          <cell r="D38">
            <v>0.8</v>
          </cell>
          <cell r="E38" t="str">
            <v>Alto</v>
          </cell>
        </row>
        <row r="39">
          <cell r="B39" t="str">
            <v>15</v>
          </cell>
          <cell r="C39">
            <v>1</v>
          </cell>
          <cell r="D39">
            <v>1</v>
          </cell>
          <cell r="E39" t="str">
            <v>Extremo</v>
          </cell>
        </row>
        <row r="40">
          <cell r="B40" t="str">
            <v>25</v>
          </cell>
          <cell r="C40">
            <v>0.8</v>
          </cell>
          <cell r="D40">
            <v>1</v>
          </cell>
          <cell r="E40" t="str">
            <v>Extremo</v>
          </cell>
        </row>
        <row r="41">
          <cell r="B41" t="str">
            <v>35</v>
          </cell>
          <cell r="C41">
            <v>0.6</v>
          </cell>
          <cell r="D41">
            <v>1</v>
          </cell>
          <cell r="E41" t="str">
            <v>Extremo</v>
          </cell>
        </row>
        <row r="42">
          <cell r="B42" t="str">
            <v>45</v>
          </cell>
          <cell r="C42">
            <v>0.4</v>
          </cell>
          <cell r="D42">
            <v>1</v>
          </cell>
          <cell r="E42" t="str">
            <v>Extremo</v>
          </cell>
        </row>
        <row r="43">
          <cell r="B43" t="str">
            <v>55</v>
          </cell>
          <cell r="C43">
            <v>0.2</v>
          </cell>
          <cell r="D43">
            <v>1</v>
          </cell>
          <cell r="E43" t="str">
            <v>Extremo</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J5+"/>
      <sheetName val="Riesgos_Corrupcion"/>
      <sheetName val="Hoja2"/>
    </sheetNames>
    <sheetDataSet>
      <sheetData sheetId="0"/>
      <sheetData sheetId="1"/>
      <sheetData sheetId="2">
        <row r="3">
          <cell r="B3" t="str">
            <v>Leve 20%</v>
          </cell>
          <cell r="C3" t="str">
            <v>Afectación mejor a 10 SMLMV</v>
          </cell>
          <cell r="D3" t="str">
            <v>El riesgo afecta la imagen de algún área de la organización.</v>
          </cell>
          <cell r="E3" t="str">
            <v>Sería imperceptible el impacto en el logro del objetivo.</v>
          </cell>
          <cell r="F3">
            <v>0.2</v>
          </cell>
          <cell r="H3" t="str">
            <v>Muy Baja 20%</v>
          </cell>
          <cell r="I3" t="str">
            <v>Muy Baja</v>
          </cell>
          <cell r="J3" t="str">
            <v>La actividad critica que conlleva el riesgo se ejecuta máximo 4 veces al año</v>
          </cell>
          <cell r="K3">
            <v>0.2</v>
          </cell>
        </row>
        <row r="4">
          <cell r="B4" t="str">
            <v>Menor 40%</v>
          </cell>
          <cell r="C4" t="str">
            <v>Entre 11 y 50 SMLMV</v>
          </cell>
          <cell r="D4" t="str">
            <v>El riesgo afecta la imagen de la entidad internamente, de conocimiento general nivel interno, de junta directiva y/o de proveedores.</v>
          </cell>
          <cell r="E4" t="str">
            <v>Impactaría de manera mínima en el logro del objetivo.</v>
          </cell>
          <cell r="F4">
            <v>0.4</v>
          </cell>
          <cell r="H4" t="str">
            <v>Baja 40%</v>
          </cell>
          <cell r="I4" t="str">
            <v>Baja</v>
          </cell>
          <cell r="J4" t="str">
            <v>La actividad critica que conlleva el riesgo se ejecuta de 5 a 24 veces por año</v>
          </cell>
          <cell r="K4">
            <v>0.4</v>
          </cell>
        </row>
        <row r="5">
          <cell r="B5" t="str">
            <v>Moderado 60%</v>
          </cell>
          <cell r="C5" t="str">
            <v>Entre 51 y 100 SMLMV</v>
          </cell>
          <cell r="D5" t="str">
            <v>El riesgo afecta la imagen de la entidad con algunos usuarios de relevancia frente al logro de los objetivos.</v>
          </cell>
          <cell r="E5" t="str">
            <v>Impactaría moderadamente el logro del objetivo.</v>
          </cell>
          <cell r="F5">
            <v>0.6</v>
          </cell>
          <cell r="H5" t="str">
            <v>Media 60%</v>
          </cell>
          <cell r="I5" t="str">
            <v>Media</v>
          </cell>
          <cell r="J5" t="str">
            <v>La actividad critica que conlleva el riesgo se ejecuta de 25 a 110 veces por año</v>
          </cell>
          <cell r="K5">
            <v>0.6</v>
          </cell>
        </row>
        <row r="6">
          <cell r="B6" t="str">
            <v>Mayor 80%</v>
          </cell>
          <cell r="C6" t="str">
            <v>Entre 100 y 500 SMLMV</v>
          </cell>
          <cell r="D6" t="str">
            <v>El riesgo afecta la imagen de la entidad con efecto publicitario sostenido a nivel de sector administrativo, nivel departamental o municipal.</v>
          </cell>
          <cell r="E6" t="str">
            <v>Impactaría en alto grado el objetivo del proceso.</v>
          </cell>
          <cell r="F6">
            <v>0.8</v>
          </cell>
          <cell r="H6" t="str">
            <v>Alta 80%</v>
          </cell>
          <cell r="I6" t="str">
            <v>Alta</v>
          </cell>
          <cell r="J6" t="str">
            <v>La actividad critica que conlleva el riesgo se ejecuta de 111 a 365 veces por año</v>
          </cell>
          <cell r="K6">
            <v>0.8</v>
          </cell>
        </row>
        <row r="7">
          <cell r="B7" t="str">
            <v>Catastrófico 100%</v>
          </cell>
          <cell r="C7" t="str">
            <v>Mayor a 500 SMLMV</v>
          </cell>
          <cell r="D7" t="str">
            <v>El riesgo afecta la imagen de la entidad a nivel nacional, con efecto publicitario sostenido a nivel país</v>
          </cell>
          <cell r="E7" t="str">
            <v>No se lograría el objetivo del proceso</v>
          </cell>
          <cell r="F7">
            <v>1</v>
          </cell>
          <cell r="H7" t="str">
            <v>Muy Alta 100%</v>
          </cell>
          <cell r="I7" t="str">
            <v>Muy Alta</v>
          </cell>
          <cell r="J7" t="str">
            <v>La actividad critica que conlleva el riesgo se ejecuta más de 365 veces por año</v>
          </cell>
          <cell r="K7">
            <v>1</v>
          </cell>
        </row>
        <row r="19">
          <cell r="B19" t="str">
            <v>11</v>
          </cell>
          <cell r="C19">
            <v>1</v>
          </cell>
          <cell r="D19">
            <v>0.2</v>
          </cell>
          <cell r="E19" t="str">
            <v>Alto</v>
          </cell>
          <cell r="G19">
            <v>0.1</v>
          </cell>
          <cell r="H19">
            <v>5</v>
          </cell>
          <cell r="I19">
            <v>1</v>
          </cell>
        </row>
        <row r="20">
          <cell r="B20" t="str">
            <v>21</v>
          </cell>
          <cell r="C20">
            <v>0.8</v>
          </cell>
          <cell r="D20">
            <v>0.2</v>
          </cell>
          <cell r="E20" t="str">
            <v>Moderado</v>
          </cell>
          <cell r="G20">
            <v>0.2</v>
          </cell>
          <cell r="H20">
            <v>5</v>
          </cell>
          <cell r="I20">
            <v>1</v>
          </cell>
        </row>
        <row r="21">
          <cell r="B21" t="str">
            <v>31</v>
          </cell>
          <cell r="C21">
            <v>0.6</v>
          </cell>
          <cell r="D21">
            <v>0.2</v>
          </cell>
          <cell r="E21" t="str">
            <v>Moderado</v>
          </cell>
          <cell r="G21">
            <v>0.3</v>
          </cell>
          <cell r="H21">
            <v>4</v>
          </cell>
          <cell r="I21">
            <v>2</v>
          </cell>
        </row>
        <row r="22">
          <cell r="B22" t="str">
            <v>41</v>
          </cell>
          <cell r="C22">
            <v>0.4</v>
          </cell>
          <cell r="D22">
            <v>0.2</v>
          </cell>
          <cell r="E22" t="str">
            <v>Bajo</v>
          </cell>
          <cell r="G22">
            <v>0.4</v>
          </cell>
          <cell r="H22">
            <v>4</v>
          </cell>
          <cell r="I22">
            <v>2</v>
          </cell>
        </row>
        <row r="23">
          <cell r="B23" t="str">
            <v>51</v>
          </cell>
          <cell r="C23">
            <v>0.2</v>
          </cell>
          <cell r="D23">
            <v>0.2</v>
          </cell>
          <cell r="E23" t="str">
            <v>Bajo</v>
          </cell>
          <cell r="G23">
            <v>0.5</v>
          </cell>
          <cell r="H23">
            <v>3</v>
          </cell>
          <cell r="I23">
            <v>3</v>
          </cell>
        </row>
        <row r="24">
          <cell r="B24" t="str">
            <v>12</v>
          </cell>
          <cell r="C24">
            <v>1</v>
          </cell>
          <cell r="D24">
            <v>0.4</v>
          </cell>
          <cell r="E24" t="str">
            <v>Alto</v>
          </cell>
          <cell r="G24">
            <v>0.6</v>
          </cell>
          <cell r="H24">
            <v>3</v>
          </cell>
          <cell r="I24">
            <v>3</v>
          </cell>
        </row>
        <row r="25">
          <cell r="B25" t="str">
            <v>22</v>
          </cell>
          <cell r="C25">
            <v>0.8</v>
          </cell>
          <cell r="D25">
            <v>0.4</v>
          </cell>
          <cell r="E25" t="str">
            <v>Moderado</v>
          </cell>
          <cell r="G25">
            <v>0.7</v>
          </cell>
          <cell r="H25">
            <v>2</v>
          </cell>
          <cell r="I25">
            <v>4</v>
          </cell>
        </row>
        <row r="26">
          <cell r="B26" t="str">
            <v>32</v>
          </cell>
          <cell r="C26">
            <v>0.6</v>
          </cell>
          <cell r="D26">
            <v>0.4</v>
          </cell>
          <cell r="E26" t="str">
            <v>Moderado</v>
          </cell>
          <cell r="G26">
            <v>0.8</v>
          </cell>
          <cell r="H26">
            <v>2</v>
          </cell>
          <cell r="I26">
            <v>4</v>
          </cell>
        </row>
        <row r="27">
          <cell r="B27" t="str">
            <v>42</v>
          </cell>
          <cell r="C27">
            <v>0.4</v>
          </cell>
          <cell r="D27">
            <v>0.4</v>
          </cell>
          <cell r="E27" t="str">
            <v>Moderado</v>
          </cell>
          <cell r="G27">
            <v>0.9</v>
          </cell>
          <cell r="H27">
            <v>1</v>
          </cell>
          <cell r="I27">
            <v>5</v>
          </cell>
        </row>
        <row r="28">
          <cell r="B28" t="str">
            <v>52</v>
          </cell>
          <cell r="C28">
            <v>0.2</v>
          </cell>
          <cell r="D28">
            <v>0.4</v>
          </cell>
          <cell r="E28" t="str">
            <v>Bajo</v>
          </cell>
          <cell r="G28">
            <v>1</v>
          </cell>
          <cell r="H28">
            <v>1</v>
          </cell>
          <cell r="I28">
            <v>5</v>
          </cell>
        </row>
        <row r="29">
          <cell r="B29" t="str">
            <v>13</v>
          </cell>
          <cell r="C29">
            <v>1</v>
          </cell>
          <cell r="D29">
            <v>0.6</v>
          </cell>
          <cell r="E29" t="str">
            <v>Alto</v>
          </cell>
        </row>
        <row r="30">
          <cell r="B30" t="str">
            <v>23</v>
          </cell>
          <cell r="C30">
            <v>0.8</v>
          </cell>
          <cell r="D30">
            <v>0.6</v>
          </cell>
          <cell r="E30" t="str">
            <v>Alto</v>
          </cell>
        </row>
        <row r="31">
          <cell r="B31" t="str">
            <v>33</v>
          </cell>
          <cell r="C31">
            <v>0.6</v>
          </cell>
          <cell r="D31">
            <v>0.6</v>
          </cell>
          <cell r="E31" t="str">
            <v>Moderado</v>
          </cell>
        </row>
        <row r="32">
          <cell r="B32" t="str">
            <v>43</v>
          </cell>
          <cell r="C32">
            <v>0.4</v>
          </cell>
          <cell r="D32">
            <v>0.6</v>
          </cell>
          <cell r="E32" t="str">
            <v>Moderado</v>
          </cell>
        </row>
        <row r="33">
          <cell r="B33" t="str">
            <v>53</v>
          </cell>
          <cell r="C33">
            <v>0.2</v>
          </cell>
          <cell r="D33">
            <v>0.6</v>
          </cell>
          <cell r="E33" t="str">
            <v>Moderado</v>
          </cell>
        </row>
        <row r="34">
          <cell r="B34" t="str">
            <v>14</v>
          </cell>
          <cell r="C34">
            <v>1</v>
          </cell>
          <cell r="D34">
            <v>0.8</v>
          </cell>
          <cell r="E34" t="str">
            <v>Alto</v>
          </cell>
        </row>
        <row r="35">
          <cell r="B35" t="str">
            <v>24</v>
          </cell>
          <cell r="C35">
            <v>0.8</v>
          </cell>
          <cell r="D35">
            <v>0.8</v>
          </cell>
          <cell r="E35" t="str">
            <v>Alto</v>
          </cell>
        </row>
        <row r="36">
          <cell r="B36" t="str">
            <v>34</v>
          </cell>
          <cell r="C36">
            <v>0.6</v>
          </cell>
          <cell r="D36">
            <v>0.8</v>
          </cell>
          <cell r="E36" t="str">
            <v>Alto</v>
          </cell>
        </row>
        <row r="37">
          <cell r="B37" t="str">
            <v>44</v>
          </cell>
          <cell r="C37">
            <v>0.4</v>
          </cell>
          <cell r="D37">
            <v>0.8</v>
          </cell>
          <cell r="E37" t="str">
            <v>Alto</v>
          </cell>
        </row>
        <row r="38">
          <cell r="B38" t="str">
            <v>54</v>
          </cell>
          <cell r="C38">
            <v>0.2</v>
          </cell>
          <cell r="D38">
            <v>0.8</v>
          </cell>
          <cell r="E38" t="str">
            <v>Alto</v>
          </cell>
        </row>
        <row r="39">
          <cell r="B39" t="str">
            <v>15</v>
          </cell>
          <cell r="C39">
            <v>1</v>
          </cell>
          <cell r="D39">
            <v>1</v>
          </cell>
          <cell r="E39" t="str">
            <v>Extremo</v>
          </cell>
        </row>
        <row r="40">
          <cell r="B40" t="str">
            <v>25</v>
          </cell>
          <cell r="C40">
            <v>0.8</v>
          </cell>
          <cell r="D40">
            <v>1</v>
          </cell>
          <cell r="E40" t="str">
            <v>Extremo</v>
          </cell>
        </row>
        <row r="41">
          <cell r="B41" t="str">
            <v>35</v>
          </cell>
          <cell r="C41">
            <v>0.6</v>
          </cell>
          <cell r="D41">
            <v>1</v>
          </cell>
          <cell r="E41" t="str">
            <v>Extremo</v>
          </cell>
        </row>
        <row r="42">
          <cell r="B42" t="str">
            <v>45</v>
          </cell>
          <cell r="C42">
            <v>0.4</v>
          </cell>
          <cell r="D42">
            <v>1</v>
          </cell>
          <cell r="E42" t="str">
            <v>Extremo</v>
          </cell>
        </row>
        <row r="43">
          <cell r="B43" t="str">
            <v>55</v>
          </cell>
          <cell r="C43">
            <v>0.2</v>
          </cell>
          <cell r="D43">
            <v>1</v>
          </cell>
          <cell r="E43" t="str">
            <v>Extremo</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V1+"/>
      <sheetName val="IV2+"/>
      <sheetName val="IV3+"/>
      <sheetName val="Riesgos_Corrupcion"/>
      <sheetName val="Hoja2"/>
    </sheetNames>
    <sheetDataSet>
      <sheetData sheetId="0" refreshError="1"/>
      <sheetData sheetId="1" refreshError="1"/>
      <sheetData sheetId="2" refreshError="1"/>
      <sheetData sheetId="3" refreshError="1"/>
      <sheetData sheetId="4">
        <row r="3">
          <cell r="B3" t="str">
            <v>Leve 20%</v>
          </cell>
          <cell r="C3" t="str">
            <v>Afectación mejor a 10 SMLMV</v>
          </cell>
          <cell r="D3" t="str">
            <v>El riesgo afecta la imagen de algún área de la organización.</v>
          </cell>
          <cell r="E3" t="str">
            <v>Sería imperceptible el impacto en el logro del objetivo.</v>
          </cell>
          <cell r="F3">
            <v>0.2</v>
          </cell>
          <cell r="H3" t="str">
            <v>Muy Baja 20%</v>
          </cell>
          <cell r="I3" t="str">
            <v>Muy Baja</v>
          </cell>
          <cell r="J3" t="str">
            <v>La actividad critica que conlleva el riesgo se ejecuta máximo 4 veces al año</v>
          </cell>
          <cell r="K3">
            <v>0.2</v>
          </cell>
        </row>
        <row r="4">
          <cell r="B4" t="str">
            <v>Menor 40%</v>
          </cell>
          <cell r="C4" t="str">
            <v>Entre 11 y 50 SMLMV</v>
          </cell>
          <cell r="D4" t="str">
            <v>El riesgo afecta la imagen de la entidad internamente, de conocimiento general nivel interno, de junta directiva y/o de proveedores.</v>
          </cell>
          <cell r="E4" t="str">
            <v>Impactaría de manera mínima en el logro del objetivo.</v>
          </cell>
          <cell r="F4">
            <v>0.4</v>
          </cell>
          <cell r="H4" t="str">
            <v>Baja 40%</v>
          </cell>
          <cell r="I4" t="str">
            <v>Baja</v>
          </cell>
          <cell r="J4" t="str">
            <v>La actividad critica que conlleva el riesgo se ejecuta de 5 a 24 veces por año</v>
          </cell>
          <cell r="K4">
            <v>0.4</v>
          </cell>
        </row>
        <row r="5">
          <cell r="B5" t="str">
            <v>Moderado 60%</v>
          </cell>
          <cell r="C5" t="str">
            <v>Entre 51 y 100 SMLMV</v>
          </cell>
          <cell r="D5" t="str">
            <v>El riesgo afecta la imagen de la entidad con algunos usuarios de relevancia frente al logro de los objetivos.</v>
          </cell>
          <cell r="E5" t="str">
            <v>Impactaría moderadamente el logro del objetivo.</v>
          </cell>
          <cell r="F5">
            <v>0.6</v>
          </cell>
          <cell r="H5" t="str">
            <v>Media 60%</v>
          </cell>
          <cell r="I5" t="str">
            <v>Media</v>
          </cell>
          <cell r="J5" t="str">
            <v>La actividad critica que conlleva el riesgo se ejecuta de 25 a 110 veces por año</v>
          </cell>
          <cell r="K5">
            <v>0.6</v>
          </cell>
        </row>
        <row r="6">
          <cell r="B6" t="str">
            <v>Mayor 80%</v>
          </cell>
          <cell r="C6" t="str">
            <v>Entre 100 y 500 SMLMV</v>
          </cell>
          <cell r="D6" t="str">
            <v>El riesgo afecta la imagen de la entidad con efecto publicitario sostenido a nivel de sector administrativo, nivel departamental o municipal.</v>
          </cell>
          <cell r="E6" t="str">
            <v>Impactaría en alto grado el objetivo del proceso.</v>
          </cell>
          <cell r="F6">
            <v>0.8</v>
          </cell>
          <cell r="H6" t="str">
            <v>Alta 80%</v>
          </cell>
          <cell r="I6" t="str">
            <v>Alta</v>
          </cell>
          <cell r="J6" t="str">
            <v>La actividad critica que conlleva el riesgo se ejecuta de 111 a 365 veces por año</v>
          </cell>
          <cell r="K6">
            <v>0.8</v>
          </cell>
        </row>
        <row r="7">
          <cell r="B7" t="str">
            <v>Catastrófico 100%</v>
          </cell>
          <cell r="C7" t="str">
            <v>Mayor a 500 SMLMV</v>
          </cell>
          <cell r="D7" t="str">
            <v>El riesgo afecta la imagen de la entidad a nivel nacional, con efecto publicitario sostenido a nivel país</v>
          </cell>
          <cell r="E7" t="str">
            <v>No se lograría el objetivo del proceso</v>
          </cell>
          <cell r="F7">
            <v>1</v>
          </cell>
          <cell r="H7" t="str">
            <v>Muy Alta 100%</v>
          </cell>
          <cell r="I7" t="str">
            <v>Muy Alta</v>
          </cell>
          <cell r="J7" t="str">
            <v>La actividad critica que conlleva el riesgo se ejecuta más de 365 veces por año</v>
          </cell>
          <cell r="K7">
            <v>1</v>
          </cell>
        </row>
        <row r="19">
          <cell r="B19" t="str">
            <v>11</v>
          </cell>
          <cell r="C19">
            <v>1</v>
          </cell>
          <cell r="D19">
            <v>0.2</v>
          </cell>
          <cell r="E19" t="str">
            <v>Alto</v>
          </cell>
          <cell r="G19">
            <v>0.1</v>
          </cell>
          <cell r="H19">
            <v>5</v>
          </cell>
          <cell r="I19">
            <v>1</v>
          </cell>
        </row>
        <row r="20">
          <cell r="B20" t="str">
            <v>21</v>
          </cell>
          <cell r="C20">
            <v>0.8</v>
          </cell>
          <cell r="D20">
            <v>0.2</v>
          </cell>
          <cell r="E20" t="str">
            <v>Moderado</v>
          </cell>
          <cell r="G20">
            <v>0.2</v>
          </cell>
          <cell r="H20">
            <v>5</v>
          </cell>
          <cell r="I20">
            <v>1</v>
          </cell>
        </row>
        <row r="21">
          <cell r="B21" t="str">
            <v>31</v>
          </cell>
          <cell r="C21">
            <v>0.6</v>
          </cell>
          <cell r="D21">
            <v>0.2</v>
          </cell>
          <cell r="E21" t="str">
            <v>Moderado</v>
          </cell>
          <cell r="G21">
            <v>0.3</v>
          </cell>
          <cell r="H21">
            <v>4</v>
          </cell>
          <cell r="I21">
            <v>2</v>
          </cell>
        </row>
        <row r="22">
          <cell r="B22" t="str">
            <v>41</v>
          </cell>
          <cell r="C22">
            <v>0.4</v>
          </cell>
          <cell r="D22">
            <v>0.2</v>
          </cell>
          <cell r="E22" t="str">
            <v>Bajo</v>
          </cell>
          <cell r="G22">
            <v>0.4</v>
          </cell>
          <cell r="H22">
            <v>4</v>
          </cell>
          <cell r="I22">
            <v>2</v>
          </cell>
        </row>
        <row r="23">
          <cell r="B23" t="str">
            <v>51</v>
          </cell>
          <cell r="C23">
            <v>0.2</v>
          </cell>
          <cell r="D23">
            <v>0.2</v>
          </cell>
          <cell r="E23" t="str">
            <v>Bajo</v>
          </cell>
          <cell r="G23">
            <v>0.5</v>
          </cell>
          <cell r="H23">
            <v>3</v>
          </cell>
          <cell r="I23">
            <v>3</v>
          </cell>
        </row>
        <row r="24">
          <cell r="B24" t="str">
            <v>12</v>
          </cell>
          <cell r="C24">
            <v>1</v>
          </cell>
          <cell r="D24">
            <v>0.4</v>
          </cell>
          <cell r="E24" t="str">
            <v>Alto</v>
          </cell>
          <cell r="G24">
            <v>0.6</v>
          </cell>
          <cell r="H24">
            <v>3</v>
          </cell>
          <cell r="I24">
            <v>3</v>
          </cell>
        </row>
        <row r="25">
          <cell r="B25" t="str">
            <v>22</v>
          </cell>
          <cell r="C25">
            <v>0.8</v>
          </cell>
          <cell r="D25">
            <v>0.4</v>
          </cell>
          <cell r="E25" t="str">
            <v>Moderado</v>
          </cell>
          <cell r="G25">
            <v>0.7</v>
          </cell>
          <cell r="H25">
            <v>2</v>
          </cell>
          <cell r="I25">
            <v>4</v>
          </cell>
        </row>
        <row r="26">
          <cell r="B26" t="str">
            <v>32</v>
          </cell>
          <cell r="C26">
            <v>0.6</v>
          </cell>
          <cell r="D26">
            <v>0.4</v>
          </cell>
          <cell r="E26" t="str">
            <v>Moderado</v>
          </cell>
          <cell r="G26">
            <v>0.8</v>
          </cell>
          <cell r="H26">
            <v>2</v>
          </cell>
          <cell r="I26">
            <v>4</v>
          </cell>
        </row>
        <row r="27">
          <cell r="B27" t="str">
            <v>42</v>
          </cell>
          <cell r="C27">
            <v>0.4</v>
          </cell>
          <cell r="D27">
            <v>0.4</v>
          </cell>
          <cell r="E27" t="str">
            <v>Moderado</v>
          </cell>
          <cell r="G27">
            <v>0.9</v>
          </cell>
          <cell r="H27">
            <v>1</v>
          </cell>
          <cell r="I27">
            <v>5</v>
          </cell>
        </row>
        <row r="28">
          <cell r="B28" t="str">
            <v>52</v>
          </cell>
          <cell r="C28">
            <v>0.2</v>
          </cell>
          <cell r="D28">
            <v>0.4</v>
          </cell>
          <cell r="E28" t="str">
            <v>Bajo</v>
          </cell>
          <cell r="G28">
            <v>1</v>
          </cell>
          <cell r="H28">
            <v>1</v>
          </cell>
          <cell r="I28">
            <v>5</v>
          </cell>
        </row>
        <row r="29">
          <cell r="B29" t="str">
            <v>13</v>
          </cell>
          <cell r="C29">
            <v>1</v>
          </cell>
          <cell r="D29">
            <v>0.6</v>
          </cell>
          <cell r="E29" t="str">
            <v>Alto</v>
          </cell>
        </row>
        <row r="30">
          <cell r="B30" t="str">
            <v>23</v>
          </cell>
          <cell r="C30">
            <v>0.8</v>
          </cell>
          <cell r="D30">
            <v>0.6</v>
          </cell>
          <cell r="E30" t="str">
            <v>Alto</v>
          </cell>
        </row>
        <row r="31">
          <cell r="B31" t="str">
            <v>33</v>
          </cell>
          <cell r="C31">
            <v>0.6</v>
          </cell>
          <cell r="D31">
            <v>0.6</v>
          </cell>
          <cell r="E31" t="str">
            <v>Moderado</v>
          </cell>
        </row>
        <row r="32">
          <cell r="B32" t="str">
            <v>43</v>
          </cell>
          <cell r="C32">
            <v>0.4</v>
          </cell>
          <cell r="D32">
            <v>0.6</v>
          </cell>
          <cell r="E32" t="str">
            <v>Moderado</v>
          </cell>
        </row>
        <row r="33">
          <cell r="B33" t="str">
            <v>53</v>
          </cell>
          <cell r="C33">
            <v>0.2</v>
          </cell>
          <cell r="D33">
            <v>0.6</v>
          </cell>
          <cell r="E33" t="str">
            <v>Moderado</v>
          </cell>
        </row>
        <row r="34">
          <cell r="B34" t="str">
            <v>14</v>
          </cell>
          <cell r="C34">
            <v>1</v>
          </cell>
          <cell r="D34">
            <v>0.8</v>
          </cell>
          <cell r="E34" t="str">
            <v>Alto</v>
          </cell>
        </row>
        <row r="35">
          <cell r="B35" t="str">
            <v>24</v>
          </cell>
          <cell r="C35">
            <v>0.8</v>
          </cell>
          <cell r="D35">
            <v>0.8</v>
          </cell>
          <cell r="E35" t="str">
            <v>Alto</v>
          </cell>
        </row>
        <row r="36">
          <cell r="B36" t="str">
            <v>34</v>
          </cell>
          <cell r="C36">
            <v>0.6</v>
          </cell>
          <cell r="D36">
            <v>0.8</v>
          </cell>
          <cell r="E36" t="str">
            <v>Alto</v>
          </cell>
        </row>
        <row r="37">
          <cell r="B37" t="str">
            <v>44</v>
          </cell>
          <cell r="C37">
            <v>0.4</v>
          </cell>
          <cell r="D37">
            <v>0.8</v>
          </cell>
          <cell r="E37" t="str">
            <v>Alto</v>
          </cell>
        </row>
        <row r="38">
          <cell r="B38" t="str">
            <v>54</v>
          </cell>
          <cell r="C38">
            <v>0.2</v>
          </cell>
          <cell r="D38">
            <v>0.8</v>
          </cell>
          <cell r="E38" t="str">
            <v>Alto</v>
          </cell>
        </row>
        <row r="39">
          <cell r="B39" t="str">
            <v>15</v>
          </cell>
          <cell r="C39">
            <v>1</v>
          </cell>
          <cell r="D39">
            <v>1</v>
          </cell>
          <cell r="E39" t="str">
            <v>Extremo</v>
          </cell>
        </row>
        <row r="40">
          <cell r="B40" t="str">
            <v>25</v>
          </cell>
          <cell r="C40">
            <v>0.8</v>
          </cell>
          <cell r="D40">
            <v>1</v>
          </cell>
          <cell r="E40" t="str">
            <v>Extremo</v>
          </cell>
        </row>
        <row r="41">
          <cell r="B41" t="str">
            <v>35</v>
          </cell>
          <cell r="C41">
            <v>0.6</v>
          </cell>
          <cell r="D41">
            <v>1</v>
          </cell>
          <cell r="E41" t="str">
            <v>Extremo</v>
          </cell>
        </row>
        <row r="42">
          <cell r="B42" t="str">
            <v>45</v>
          </cell>
          <cell r="C42">
            <v>0.4</v>
          </cell>
          <cell r="D42">
            <v>1</v>
          </cell>
          <cell r="E42" t="str">
            <v>Extremo</v>
          </cell>
        </row>
        <row r="43">
          <cell r="B43" t="str">
            <v>55</v>
          </cell>
          <cell r="C43">
            <v>0.2</v>
          </cell>
          <cell r="D43">
            <v>1</v>
          </cell>
          <cell r="E43" t="str">
            <v>Extremo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V2+"/>
      <sheetName val="Riesgos_Corrupcion"/>
      <sheetName val="Hoja2"/>
    </sheetNames>
    <sheetDataSet>
      <sheetData sheetId="0"/>
      <sheetData sheetId="1"/>
      <sheetData sheetId="2">
        <row r="3">
          <cell r="B3" t="str">
            <v>Leve 20%</v>
          </cell>
          <cell r="C3" t="str">
            <v>Afectación mejor a 10 SMLMV</v>
          </cell>
          <cell r="D3" t="str">
            <v>El riesgo afecta la imagen de algún área de la organización.</v>
          </cell>
          <cell r="E3" t="str">
            <v>Sería imperceptible el impacto en el logro del objetivo.</v>
          </cell>
          <cell r="F3">
            <v>0.2</v>
          </cell>
          <cell r="H3" t="str">
            <v>Muy Baja 20%</v>
          </cell>
          <cell r="I3" t="str">
            <v>Muy Baja</v>
          </cell>
          <cell r="J3" t="str">
            <v>La actividad critica que conlleva el riesgo se ejecuta máximo 4 veces al año</v>
          </cell>
          <cell r="K3">
            <v>0.2</v>
          </cell>
        </row>
        <row r="4">
          <cell r="B4" t="str">
            <v>Menor 40%</v>
          </cell>
          <cell r="C4" t="str">
            <v>Entre 11 y 50 SMLMV</v>
          </cell>
          <cell r="D4" t="str">
            <v>El riesgo afecta la imagen de la entidad internamente, de conocimiento general nivel interno, de junta directiva y/o de proveedores.</v>
          </cell>
          <cell r="E4" t="str">
            <v>Impactaría de manera mínima en el logro del objetivo.</v>
          </cell>
          <cell r="F4">
            <v>0.4</v>
          </cell>
          <cell r="H4" t="str">
            <v>Baja 40%</v>
          </cell>
          <cell r="I4" t="str">
            <v>Baja</v>
          </cell>
          <cell r="J4" t="str">
            <v>La actividad critica que conlleva el riesgo se ejecuta de 5 a 24 veces por año</v>
          </cell>
          <cell r="K4">
            <v>0.4</v>
          </cell>
        </row>
        <row r="5">
          <cell r="B5" t="str">
            <v>Moderado 60%</v>
          </cell>
          <cell r="C5" t="str">
            <v>Entre 51 y 100 SMLMV</v>
          </cell>
          <cell r="D5" t="str">
            <v>El riesgo afecta la imagen de la entidad con algunos usuarios de relevancia frente al logro de los objetivos.</v>
          </cell>
          <cell r="E5" t="str">
            <v>Impactaría moderadamente el logro del objetivo.</v>
          </cell>
          <cell r="F5">
            <v>0.6</v>
          </cell>
          <cell r="H5" t="str">
            <v>Media 60%</v>
          </cell>
          <cell r="I5" t="str">
            <v>Media</v>
          </cell>
          <cell r="J5" t="str">
            <v>La actividad critica que conlleva el riesgo se ejecuta de 25 a 110 veces por año</v>
          </cell>
          <cell r="K5">
            <v>0.6</v>
          </cell>
        </row>
        <row r="6">
          <cell r="B6" t="str">
            <v>Mayor 80%</v>
          </cell>
          <cell r="C6" t="str">
            <v>Entre 100 y 500 SMLMV</v>
          </cell>
          <cell r="D6" t="str">
            <v>El riesgo afecta la imagen de la entidad con efecto publicitario sostenido a nivel de sector administrativo, nivel departamental o municipal.</v>
          </cell>
          <cell r="E6" t="str">
            <v>Impactaría en alto grado el objetivo del proceso.</v>
          </cell>
          <cell r="F6">
            <v>0.8</v>
          </cell>
          <cell r="H6" t="str">
            <v>Alta 80%</v>
          </cell>
          <cell r="I6" t="str">
            <v>Alta</v>
          </cell>
          <cell r="J6" t="str">
            <v>La actividad critica que conlleva el riesgo se ejecuta de 111 a 365 veces por año</v>
          </cell>
          <cell r="K6">
            <v>0.8</v>
          </cell>
        </row>
        <row r="7">
          <cell r="B7" t="str">
            <v>Catastrófico 100%</v>
          </cell>
          <cell r="C7" t="str">
            <v>Mayor a 500 SMLMV</v>
          </cell>
          <cell r="D7" t="str">
            <v>El riesgo afecta la imagen de la entidad a nivel nacional, con efecto publicitario sostenido a nivel país</v>
          </cell>
          <cell r="E7" t="str">
            <v>No se lograría el objetivo del proceso</v>
          </cell>
          <cell r="F7">
            <v>1</v>
          </cell>
          <cell r="H7" t="str">
            <v>Muy Alta 100%</v>
          </cell>
          <cell r="I7" t="str">
            <v>Muy Alta</v>
          </cell>
          <cell r="J7" t="str">
            <v>La actividad critica que conlleva el riesgo se ejecuta más de 365 veces por año</v>
          </cell>
          <cell r="K7">
            <v>1</v>
          </cell>
        </row>
        <row r="19">
          <cell r="B19" t="str">
            <v>11</v>
          </cell>
          <cell r="C19">
            <v>1</v>
          </cell>
          <cell r="D19">
            <v>0.2</v>
          </cell>
          <cell r="E19" t="str">
            <v>Alto</v>
          </cell>
          <cell r="G19">
            <v>0.1</v>
          </cell>
          <cell r="H19">
            <v>5</v>
          </cell>
          <cell r="I19">
            <v>1</v>
          </cell>
        </row>
        <row r="20">
          <cell r="B20" t="str">
            <v>21</v>
          </cell>
          <cell r="C20">
            <v>0.8</v>
          </cell>
          <cell r="D20">
            <v>0.2</v>
          </cell>
          <cell r="E20" t="str">
            <v>Moderado</v>
          </cell>
          <cell r="G20">
            <v>0.2</v>
          </cell>
          <cell r="H20">
            <v>5</v>
          </cell>
          <cell r="I20">
            <v>1</v>
          </cell>
        </row>
        <row r="21">
          <cell r="B21" t="str">
            <v>31</v>
          </cell>
          <cell r="C21">
            <v>0.6</v>
          </cell>
          <cell r="D21">
            <v>0.2</v>
          </cell>
          <cell r="E21" t="str">
            <v>Moderado</v>
          </cell>
          <cell r="G21">
            <v>0.3</v>
          </cell>
          <cell r="H21">
            <v>4</v>
          </cell>
          <cell r="I21">
            <v>2</v>
          </cell>
        </row>
        <row r="22">
          <cell r="B22" t="str">
            <v>41</v>
          </cell>
          <cell r="C22">
            <v>0.4</v>
          </cell>
          <cell r="D22">
            <v>0.2</v>
          </cell>
          <cell r="E22" t="str">
            <v>Bajo</v>
          </cell>
          <cell r="G22">
            <v>0.4</v>
          </cell>
          <cell r="H22">
            <v>4</v>
          </cell>
          <cell r="I22">
            <v>2</v>
          </cell>
        </row>
        <row r="23">
          <cell r="B23" t="str">
            <v>51</v>
          </cell>
          <cell r="C23">
            <v>0.2</v>
          </cell>
          <cell r="D23">
            <v>0.2</v>
          </cell>
          <cell r="E23" t="str">
            <v>Bajo</v>
          </cell>
          <cell r="G23">
            <v>0.5</v>
          </cell>
          <cell r="H23">
            <v>3</v>
          </cell>
          <cell r="I23">
            <v>3</v>
          </cell>
        </row>
        <row r="24">
          <cell r="B24" t="str">
            <v>12</v>
          </cell>
          <cell r="C24">
            <v>1</v>
          </cell>
          <cell r="D24">
            <v>0.4</v>
          </cell>
          <cell r="E24" t="str">
            <v>Alto</v>
          </cell>
          <cell r="G24">
            <v>0.6</v>
          </cell>
          <cell r="H24">
            <v>3</v>
          </cell>
          <cell r="I24">
            <v>3</v>
          </cell>
        </row>
        <row r="25">
          <cell r="B25" t="str">
            <v>22</v>
          </cell>
          <cell r="C25">
            <v>0.8</v>
          </cell>
          <cell r="D25">
            <v>0.4</v>
          </cell>
          <cell r="E25" t="str">
            <v>Moderado</v>
          </cell>
          <cell r="G25">
            <v>0.7</v>
          </cell>
          <cell r="H25">
            <v>2</v>
          </cell>
          <cell r="I25">
            <v>4</v>
          </cell>
        </row>
        <row r="26">
          <cell r="B26" t="str">
            <v>32</v>
          </cell>
          <cell r="C26">
            <v>0.6</v>
          </cell>
          <cell r="D26">
            <v>0.4</v>
          </cell>
          <cell r="E26" t="str">
            <v>Moderado</v>
          </cell>
          <cell r="G26">
            <v>0.8</v>
          </cell>
          <cell r="H26">
            <v>2</v>
          </cell>
          <cell r="I26">
            <v>4</v>
          </cell>
        </row>
        <row r="27">
          <cell r="B27" t="str">
            <v>42</v>
          </cell>
          <cell r="C27">
            <v>0.4</v>
          </cell>
          <cell r="D27">
            <v>0.4</v>
          </cell>
          <cell r="E27" t="str">
            <v>Moderado</v>
          </cell>
          <cell r="G27">
            <v>0.9</v>
          </cell>
          <cell r="H27">
            <v>1</v>
          </cell>
          <cell r="I27">
            <v>5</v>
          </cell>
        </row>
        <row r="28">
          <cell r="B28" t="str">
            <v>52</v>
          </cell>
          <cell r="C28">
            <v>0.2</v>
          </cell>
          <cell r="D28">
            <v>0.4</v>
          </cell>
          <cell r="E28" t="str">
            <v>Bajo</v>
          </cell>
          <cell r="G28">
            <v>1</v>
          </cell>
          <cell r="H28">
            <v>1</v>
          </cell>
          <cell r="I28">
            <v>5</v>
          </cell>
        </row>
        <row r="29">
          <cell r="B29" t="str">
            <v>13</v>
          </cell>
          <cell r="C29">
            <v>1</v>
          </cell>
          <cell r="D29">
            <v>0.6</v>
          </cell>
          <cell r="E29" t="str">
            <v>Alto</v>
          </cell>
        </row>
        <row r="30">
          <cell r="B30" t="str">
            <v>23</v>
          </cell>
          <cell r="C30">
            <v>0.8</v>
          </cell>
          <cell r="D30">
            <v>0.6</v>
          </cell>
          <cell r="E30" t="str">
            <v>Alto</v>
          </cell>
        </row>
        <row r="31">
          <cell r="B31" t="str">
            <v>33</v>
          </cell>
          <cell r="C31">
            <v>0.6</v>
          </cell>
          <cell r="D31">
            <v>0.6</v>
          </cell>
          <cell r="E31" t="str">
            <v>Moderado</v>
          </cell>
        </row>
        <row r="32">
          <cell r="B32" t="str">
            <v>43</v>
          </cell>
          <cell r="C32">
            <v>0.4</v>
          </cell>
          <cell r="D32">
            <v>0.6</v>
          </cell>
          <cell r="E32" t="str">
            <v>Moderado</v>
          </cell>
        </row>
        <row r="33">
          <cell r="B33" t="str">
            <v>53</v>
          </cell>
          <cell r="C33">
            <v>0.2</v>
          </cell>
          <cell r="D33">
            <v>0.6</v>
          </cell>
          <cell r="E33" t="str">
            <v>Moderado</v>
          </cell>
        </row>
        <row r="34">
          <cell r="B34" t="str">
            <v>14</v>
          </cell>
          <cell r="C34">
            <v>1</v>
          </cell>
          <cell r="D34">
            <v>0.8</v>
          </cell>
          <cell r="E34" t="str">
            <v>Alto</v>
          </cell>
        </row>
        <row r="35">
          <cell r="B35" t="str">
            <v>24</v>
          </cell>
          <cell r="C35">
            <v>0.8</v>
          </cell>
          <cell r="D35">
            <v>0.8</v>
          </cell>
          <cell r="E35" t="str">
            <v>Alto</v>
          </cell>
        </row>
        <row r="36">
          <cell r="B36" t="str">
            <v>34</v>
          </cell>
          <cell r="C36">
            <v>0.6</v>
          </cell>
          <cell r="D36">
            <v>0.8</v>
          </cell>
          <cell r="E36" t="str">
            <v>Alto</v>
          </cell>
        </row>
        <row r="37">
          <cell r="B37" t="str">
            <v>44</v>
          </cell>
          <cell r="C37">
            <v>0.4</v>
          </cell>
          <cell r="D37">
            <v>0.8</v>
          </cell>
          <cell r="E37" t="str">
            <v>Alto</v>
          </cell>
        </row>
        <row r="38">
          <cell r="B38" t="str">
            <v>54</v>
          </cell>
          <cell r="C38">
            <v>0.2</v>
          </cell>
          <cell r="D38">
            <v>0.8</v>
          </cell>
          <cell r="E38" t="str">
            <v>Alto</v>
          </cell>
        </row>
        <row r="39">
          <cell r="B39" t="str">
            <v>15</v>
          </cell>
          <cell r="C39">
            <v>1</v>
          </cell>
          <cell r="D39">
            <v>1</v>
          </cell>
          <cell r="E39" t="str">
            <v>Extremo</v>
          </cell>
        </row>
        <row r="40">
          <cell r="B40" t="str">
            <v>25</v>
          </cell>
          <cell r="C40">
            <v>0.8</v>
          </cell>
          <cell r="D40">
            <v>1</v>
          </cell>
          <cell r="E40" t="str">
            <v>Extremo</v>
          </cell>
        </row>
        <row r="41">
          <cell r="B41" t="str">
            <v>35</v>
          </cell>
          <cell r="C41">
            <v>0.6</v>
          </cell>
          <cell r="D41">
            <v>1</v>
          </cell>
          <cell r="E41" t="str">
            <v>Extremo</v>
          </cell>
        </row>
        <row r="42">
          <cell r="B42" t="str">
            <v>45</v>
          </cell>
          <cell r="C42">
            <v>0.4</v>
          </cell>
          <cell r="D42">
            <v>1</v>
          </cell>
          <cell r="E42" t="str">
            <v>Extremo</v>
          </cell>
        </row>
        <row r="43">
          <cell r="B43" t="str">
            <v>55</v>
          </cell>
          <cell r="C43">
            <v>0.2</v>
          </cell>
          <cell r="D43">
            <v>1</v>
          </cell>
          <cell r="E43" t="str">
            <v>Extremo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47574-15C5-436F-97A0-39D9AE4FADC2}">
  <sheetPr>
    <tabColor theme="8"/>
    <pageSetUpPr fitToPage="1"/>
  </sheetPr>
  <dimension ref="A1:S98"/>
  <sheetViews>
    <sheetView showGridLines="0" tabSelected="1" topLeftCell="A32" zoomScale="85" zoomScaleNormal="85" zoomScaleSheetLayoutView="80" zoomScalePageLayoutView="80" workbookViewId="0">
      <selection activeCell="G32" sqref="G32"/>
    </sheetView>
  </sheetViews>
  <sheetFormatPr baseColWidth="10" defaultColWidth="0" defaultRowHeight="15" customHeight="1" zeroHeight="1" x14ac:dyDescent="0.2"/>
  <cols>
    <col min="1" max="2" width="2.83203125" style="33" customWidth="1"/>
    <col min="3" max="3" width="17.1640625" style="33" customWidth="1"/>
    <col min="4" max="4" width="21.5" style="33" customWidth="1"/>
    <col min="5" max="5" width="34.5" style="33" customWidth="1"/>
    <col min="6" max="11" width="21.5" style="33" customWidth="1"/>
    <col min="12" max="13" width="5.1640625" style="33" hidden="1" customWidth="1"/>
    <col min="14" max="15" width="5" style="33" hidden="1" customWidth="1"/>
    <col min="16" max="16" width="2.83203125" style="33" hidden="1" customWidth="1"/>
    <col min="17" max="17" width="2.83203125" style="33" customWidth="1"/>
    <col min="18" max="19" width="0" style="33" hidden="1" customWidth="1"/>
    <col min="20" max="16384" width="11.5" style="33" hidden="1"/>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2</v>
      </c>
      <c r="E4" s="233"/>
      <c r="F4" s="233"/>
      <c r="G4" s="233"/>
      <c r="H4" s="233"/>
      <c r="I4" s="38" t="s">
        <v>3</v>
      </c>
      <c r="J4" s="233" t="s">
        <v>4</v>
      </c>
      <c r="K4" s="233"/>
      <c r="L4" s="39"/>
      <c r="M4" s="39"/>
    </row>
    <row r="5" spans="3:13" ht="6" customHeight="1" x14ac:dyDescent="0.2">
      <c r="C5" s="40"/>
      <c r="D5" s="40"/>
      <c r="E5" s="40"/>
    </row>
    <row r="6" spans="3:13" ht="19" x14ac:dyDescent="0.25">
      <c r="C6" s="41" t="s">
        <v>5</v>
      </c>
      <c r="D6" s="37"/>
      <c r="E6" s="37"/>
    </row>
    <row r="7" spans="3:13" ht="60" customHeight="1" x14ac:dyDescent="0.2">
      <c r="C7" s="234" t="s">
        <v>6</v>
      </c>
      <c r="D7" s="234"/>
      <c r="E7" s="234"/>
      <c r="F7" s="234"/>
      <c r="G7" s="234"/>
      <c r="H7" s="234"/>
      <c r="I7" s="234"/>
      <c r="J7" s="234"/>
      <c r="K7" s="234"/>
      <c r="L7" s="34"/>
      <c r="M7" s="34"/>
    </row>
    <row r="8" spans="3:13" ht="6" customHeight="1" x14ac:dyDescent="0.2"/>
    <row r="9" spans="3:13" ht="19" x14ac:dyDescent="0.25">
      <c r="C9" s="41" t="s">
        <v>7</v>
      </c>
    </row>
    <row r="10" spans="3:13" ht="22.5" customHeight="1" x14ac:dyDescent="0.25">
      <c r="C10" s="235" t="s">
        <v>8</v>
      </c>
      <c r="D10" s="236"/>
      <c r="E10" s="236"/>
      <c r="F10" s="236"/>
      <c r="G10" s="236"/>
      <c r="H10" s="236"/>
      <c r="I10" s="236"/>
      <c r="J10" s="236"/>
      <c r="K10" s="237"/>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t="s">
        <v>11</v>
      </c>
      <c r="H12" s="44" t="s">
        <v>13</v>
      </c>
      <c r="I12" s="45" t="s">
        <v>11</v>
      </c>
      <c r="J12" s="37" t="s">
        <v>14</v>
      </c>
      <c r="K12" s="46" t="s">
        <v>15</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18</v>
      </c>
      <c r="D18" s="239"/>
      <c r="E18" s="239"/>
      <c r="F18" s="239"/>
      <c r="G18" s="239"/>
      <c r="H18" s="239"/>
      <c r="I18" s="239"/>
      <c r="J18" s="239"/>
      <c r="K18" s="239"/>
      <c r="L18" s="47"/>
      <c r="M18" s="47"/>
      <c r="N18" s="48">
        <f>IFERROR(VLOOKUP(C18,[1]Hoja2!H3:K7,4,FALSE),"")</f>
        <v>0.6</v>
      </c>
      <c r="O18" s="48">
        <f>IFERROR(VLOOKUP(N18,[1]Hoja2!G19:I28,2,FALSE),"")</f>
        <v>3</v>
      </c>
    </row>
    <row r="19" spans="3:16" ht="15.75" customHeight="1" x14ac:dyDescent="0.2"/>
    <row r="20" spans="3:16" ht="19" x14ac:dyDescent="0.2">
      <c r="C20" s="238" t="s">
        <v>19</v>
      </c>
      <c r="D20" s="238"/>
      <c r="E20" s="238"/>
      <c r="F20" s="238"/>
      <c r="G20" s="238"/>
      <c r="H20" s="238"/>
      <c r="I20" s="238"/>
      <c r="J20" s="238"/>
      <c r="K20" s="238"/>
      <c r="L20" s="39"/>
      <c r="M20" s="39"/>
      <c r="O20" s="40" t="str">
        <f>CONCATENATE(O18,O22)</f>
        <v>33</v>
      </c>
    </row>
    <row r="21" spans="3:16" ht="6" customHeight="1" x14ac:dyDescent="0.2"/>
    <row r="22" spans="3:16" ht="33.75" customHeight="1" x14ac:dyDescent="0.2">
      <c r="C22" s="240" t="s">
        <v>20</v>
      </c>
      <c r="D22" s="241"/>
      <c r="E22" s="242" t="s">
        <v>21</v>
      </c>
      <c r="F22" s="242"/>
      <c r="G22" s="243" t="str">
        <f>IFERROR(VLOOKUP(E22,[1]Hoja2!$B$3:$E$7,2,FALSE),"")</f>
        <v/>
      </c>
      <c r="H22" s="243"/>
      <c r="I22" s="243"/>
      <c r="J22" s="243"/>
      <c r="K22" s="243"/>
      <c r="L22" s="49" t="str">
        <f>IFERROR(VLOOKUP(E22,[1]Hoja2!$B$3:$F$7,5,FALSE),"")</f>
        <v/>
      </c>
      <c r="M22" s="49"/>
      <c r="N22" s="33">
        <f>IF(MAX(L22,L24,L26)=0,"",MAX(L22,L24,L26))</f>
        <v>0.6</v>
      </c>
      <c r="O22" s="33">
        <f>IFERROR(VLOOKUP(N22,[1]Hoja2!G19:I28,3,FALSE),"")</f>
        <v>3</v>
      </c>
    </row>
    <row r="23" spans="3:16" ht="6" customHeight="1" x14ac:dyDescent="0.2"/>
    <row r="24" spans="3:16" ht="33.75" customHeight="1" x14ac:dyDescent="0.2">
      <c r="C24" s="240" t="s">
        <v>22</v>
      </c>
      <c r="D24" s="241"/>
      <c r="E24" s="242" t="s">
        <v>23</v>
      </c>
      <c r="F24" s="242"/>
      <c r="G24" s="245" t="str">
        <f>IFERROR(VLOOKUP(E24,[1]Hoja2!$B$3:$E$7,3,FALSE),"")</f>
        <v>El riesgo afecta la imagen de la entidad con algunos usuarios de relevancia frente al logro de los objetivos.</v>
      </c>
      <c r="H24" s="245"/>
      <c r="I24" s="245"/>
      <c r="J24" s="245"/>
      <c r="K24" s="245"/>
      <c r="L24" s="49">
        <f>IFERROR(VLOOKUP(E24,[1]Hoja2!$B$3:$F$7,5,FALSE),"")</f>
        <v>0.6</v>
      </c>
      <c r="M24" s="50"/>
    </row>
    <row r="25" spans="3:16" ht="5.25" customHeight="1" x14ac:dyDescent="0.2">
      <c r="F25" s="34"/>
      <c r="G25" s="34"/>
      <c r="I25" s="34"/>
      <c r="J25" s="34"/>
      <c r="K25" s="34"/>
      <c r="L25" s="34"/>
      <c r="M25" s="34"/>
    </row>
    <row r="26" spans="3:16" ht="33.75" customHeight="1" x14ac:dyDescent="0.2">
      <c r="C26" s="240" t="s">
        <v>24</v>
      </c>
      <c r="D26" s="241"/>
      <c r="E26" s="242" t="s">
        <v>23</v>
      </c>
      <c r="F26" s="242"/>
      <c r="G26" s="245" t="str">
        <f>IFERROR(VLOOKUP(E26,[1]Hoja2!$B$3:$E$7,4,FALSE),"")</f>
        <v>Impactaría moderadamente el logro del objetivo.</v>
      </c>
      <c r="H26" s="245"/>
      <c r="I26" s="245"/>
      <c r="J26" s="245"/>
      <c r="K26" s="245"/>
      <c r="L26" s="33">
        <f>IFERROR(VLOOKUP(E26,[1]Hoja2!$B$3:$F$7,5,FALSE),"")</f>
        <v>0.6</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4</v>
      </c>
      <c r="O30" s="33">
        <f>IFERROR(IF(O39="",0,IF(O39&lt;=0.2,1,IF(AND(O39&gt;0.2,O39&lt;=0.4),2,IF(AND(O39&gt;0.4,O39&lt;=0.6),3,IF(AND(O39&gt;0.6,O39&lt;=0.8),4,5))))),"")</f>
        <v>3</v>
      </c>
    </row>
    <row r="31" spans="3:16" ht="19" x14ac:dyDescent="0.2">
      <c r="C31" s="239"/>
      <c r="D31" s="239"/>
      <c r="E31" s="239"/>
      <c r="F31" s="35" t="s">
        <v>30</v>
      </c>
      <c r="G31" s="35" t="s">
        <v>31</v>
      </c>
      <c r="H31" s="35" t="s">
        <v>32</v>
      </c>
      <c r="I31" s="35" t="s">
        <v>33</v>
      </c>
      <c r="J31" s="35" t="s">
        <v>34</v>
      </c>
      <c r="K31" s="247"/>
      <c r="L31" s="51"/>
      <c r="M31" s="51"/>
      <c r="N31" s="52" t="str">
        <f>CONCATENATE(N30,O30)</f>
        <v>43</v>
      </c>
      <c r="O31" s="52"/>
      <c r="P31" s="53"/>
    </row>
    <row r="32" spans="3:16" ht="121.5" customHeight="1" x14ac:dyDescent="0.2">
      <c r="C32" s="244" t="s">
        <v>35</v>
      </c>
      <c r="D32" s="244"/>
      <c r="E32" s="244"/>
      <c r="F32" s="54" t="s">
        <v>36</v>
      </c>
      <c r="G32" s="54" t="s">
        <v>37</v>
      </c>
      <c r="H32" s="54" t="s">
        <v>38</v>
      </c>
      <c r="I32" s="54" t="s">
        <v>39</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0.36</v>
      </c>
      <c r="O32" s="52">
        <f>IFERROR(IF(F32="Correctivo",N22-(N22*K32),N22),N22)</f>
        <v>0.6</v>
      </c>
    </row>
    <row r="33" spans="3:15" ht="128.25" customHeight="1" x14ac:dyDescent="0.2">
      <c r="C33" s="252" t="s">
        <v>41</v>
      </c>
      <c r="D33" s="252"/>
      <c r="E33" s="252"/>
      <c r="F33" s="54" t="s">
        <v>36</v>
      </c>
      <c r="G33" s="54" t="s">
        <v>37</v>
      </c>
      <c r="H33" s="54" t="s">
        <v>38</v>
      </c>
      <c r="I33" s="54" t="s">
        <v>39</v>
      </c>
      <c r="J33" s="54" t="s">
        <v>40</v>
      </c>
      <c r="K33" s="55">
        <f t="shared" si="0"/>
        <v>0.4</v>
      </c>
      <c r="L33" s="56">
        <f t="shared" si="1"/>
        <v>0.25</v>
      </c>
      <c r="M33" s="56">
        <f t="shared" si="2"/>
        <v>0.15</v>
      </c>
      <c r="N33" s="52">
        <f t="shared" ref="N33:N39" si="3">IFERROR(IF(OR(F33="Detectivo",F33="Preventivo"),N32-(N32*K33),N32),N32)</f>
        <v>0.216</v>
      </c>
      <c r="O33" s="52">
        <f t="shared" ref="O33:O39" si="4">IFERROR(IF(F33="Correctivo",O32-(O32*K33),O32),O32)</f>
        <v>0.6</v>
      </c>
    </row>
    <row r="34" spans="3:15" hidden="1" x14ac:dyDescent="0.2">
      <c r="C34" s="252"/>
      <c r="D34" s="252"/>
      <c r="E34" s="252"/>
      <c r="F34" s="54"/>
      <c r="G34" s="54"/>
      <c r="H34" s="54"/>
      <c r="I34" s="54"/>
      <c r="J34" s="54"/>
      <c r="K34" s="55" t="str">
        <f t="shared" si="0"/>
        <v/>
      </c>
      <c r="L34" s="56" t="str">
        <f t="shared" si="1"/>
        <v/>
      </c>
      <c r="M34" s="56" t="str">
        <f t="shared" si="2"/>
        <v/>
      </c>
      <c r="N34" s="52">
        <f t="shared" si="3"/>
        <v>0.216</v>
      </c>
      <c r="O34" s="52">
        <f t="shared" si="4"/>
        <v>0.6</v>
      </c>
    </row>
    <row r="35" spans="3:15" hidden="1" x14ac:dyDescent="0.2">
      <c r="C35" s="244"/>
      <c r="D35" s="252"/>
      <c r="E35" s="252"/>
      <c r="F35" s="54"/>
      <c r="G35" s="54"/>
      <c r="H35" s="54"/>
      <c r="I35" s="54"/>
      <c r="J35" s="54"/>
      <c r="K35" s="55" t="str">
        <f t="shared" si="0"/>
        <v/>
      </c>
      <c r="L35" s="56" t="str">
        <f t="shared" si="1"/>
        <v/>
      </c>
      <c r="M35" s="56" t="str">
        <f t="shared" si="2"/>
        <v/>
      </c>
      <c r="N35" s="52">
        <f t="shared" si="3"/>
        <v>0.216</v>
      </c>
      <c r="O35" s="52">
        <f t="shared" si="4"/>
        <v>0.6</v>
      </c>
    </row>
    <row r="36" spans="3:15" hidden="1" x14ac:dyDescent="0.2">
      <c r="C36" s="244"/>
      <c r="D36" s="252"/>
      <c r="E36" s="252"/>
      <c r="F36" s="54"/>
      <c r="G36" s="54"/>
      <c r="H36" s="54"/>
      <c r="I36" s="54"/>
      <c r="J36" s="54"/>
      <c r="K36" s="55"/>
      <c r="L36" s="56" t="str">
        <f t="shared" si="1"/>
        <v/>
      </c>
      <c r="M36" s="56" t="str">
        <f t="shared" si="2"/>
        <v/>
      </c>
      <c r="N36" s="52">
        <f t="shared" si="3"/>
        <v>0.216</v>
      </c>
      <c r="O36" s="52">
        <f t="shared" si="4"/>
        <v>0.6</v>
      </c>
    </row>
    <row r="37" spans="3:15" hidden="1" x14ac:dyDescent="0.2">
      <c r="C37" s="252"/>
      <c r="D37" s="252"/>
      <c r="E37" s="252"/>
      <c r="F37" s="54"/>
      <c r="G37" s="54"/>
      <c r="H37" s="54"/>
      <c r="I37" s="54"/>
      <c r="J37" s="54"/>
      <c r="K37" s="55"/>
      <c r="L37" s="56" t="str">
        <f t="shared" si="1"/>
        <v/>
      </c>
      <c r="M37" s="56" t="str">
        <f t="shared" si="2"/>
        <v/>
      </c>
      <c r="N37" s="52">
        <f t="shared" si="3"/>
        <v>0.216</v>
      </c>
      <c r="O37" s="52">
        <f t="shared" si="4"/>
        <v>0.6</v>
      </c>
    </row>
    <row r="38" spans="3:15" hidden="1" x14ac:dyDescent="0.2">
      <c r="C38" s="252"/>
      <c r="D38" s="252"/>
      <c r="E38" s="252"/>
      <c r="F38" s="54"/>
      <c r="G38" s="54"/>
      <c r="H38" s="54"/>
      <c r="I38" s="54"/>
      <c r="J38" s="54"/>
      <c r="K38" s="55" t="str">
        <f t="shared" si="0"/>
        <v/>
      </c>
      <c r="L38" s="56" t="str">
        <f t="shared" si="1"/>
        <v/>
      </c>
      <c r="M38" s="56" t="str">
        <f t="shared" si="2"/>
        <v/>
      </c>
      <c r="N38" s="52">
        <f t="shared" si="3"/>
        <v>0.216</v>
      </c>
      <c r="O38" s="52">
        <f t="shared" si="4"/>
        <v>0.6</v>
      </c>
    </row>
    <row r="39" spans="3:15" hidden="1" x14ac:dyDescent="0.2">
      <c r="C39" s="252"/>
      <c r="D39" s="252"/>
      <c r="E39" s="252"/>
      <c r="F39" s="54"/>
      <c r="G39" s="54"/>
      <c r="H39" s="54"/>
      <c r="I39" s="54"/>
      <c r="J39" s="54"/>
      <c r="K39" s="55" t="str">
        <f t="shared" si="0"/>
        <v/>
      </c>
      <c r="L39" s="56" t="str">
        <f t="shared" si="1"/>
        <v/>
      </c>
      <c r="M39" s="56" t="str">
        <f t="shared" si="2"/>
        <v/>
      </c>
      <c r="N39" s="52">
        <f t="shared" si="3"/>
        <v>0.216</v>
      </c>
      <c r="O39" s="52">
        <f t="shared" si="4"/>
        <v>0.6</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5" t="s">
        <v>34</v>
      </c>
      <c r="K43" s="255"/>
      <c r="L43" s="60"/>
      <c r="M43" s="42"/>
    </row>
    <row r="44" spans="3:15" ht="129.75" customHeight="1" x14ac:dyDescent="0.2">
      <c r="C44" s="85" t="s">
        <v>48</v>
      </c>
      <c r="D44" s="248" t="s">
        <v>49</v>
      </c>
      <c r="E44" s="249"/>
      <c r="F44" s="62">
        <v>46054</v>
      </c>
      <c r="G44" s="62">
        <v>46371</v>
      </c>
      <c r="H44" s="250" t="s">
        <v>50</v>
      </c>
      <c r="I44" s="249"/>
      <c r="J44" s="251" t="s">
        <v>51</v>
      </c>
      <c r="K44" s="251"/>
      <c r="L44" s="251"/>
      <c r="M44" s="34"/>
    </row>
    <row r="45" spans="3:15" ht="145.5" customHeight="1" x14ac:dyDescent="0.2">
      <c r="C45" s="85" t="s">
        <v>48</v>
      </c>
      <c r="D45" s="258" t="s">
        <v>52</v>
      </c>
      <c r="E45" s="259"/>
      <c r="F45" s="62">
        <v>45323</v>
      </c>
      <c r="G45" s="62">
        <v>46371</v>
      </c>
      <c r="H45" s="250" t="s">
        <v>50</v>
      </c>
      <c r="I45" s="249"/>
      <c r="J45" s="251" t="s">
        <v>51</v>
      </c>
      <c r="K45" s="251"/>
      <c r="L45" s="251"/>
      <c r="M45" s="34"/>
    </row>
    <row r="46" spans="3:15" x14ac:dyDescent="0.2"/>
    <row r="47" spans="3:15" ht="21" x14ac:dyDescent="0.2">
      <c r="C47" s="232" t="s">
        <v>53</v>
      </c>
      <c r="D47" s="232"/>
      <c r="E47" s="232"/>
      <c r="F47" s="232"/>
      <c r="G47" s="232"/>
      <c r="H47" s="232"/>
      <c r="I47" s="232"/>
      <c r="J47" s="232"/>
      <c r="K47" s="232"/>
      <c r="L47" s="36"/>
      <c r="M47" s="36"/>
    </row>
    <row r="48" spans="3:15" x14ac:dyDescent="0.2"/>
    <row r="49" spans="3:13" ht="47" x14ac:dyDescent="0.2">
      <c r="C49" s="247" t="s">
        <v>54</v>
      </c>
      <c r="D49" s="242"/>
      <c r="E49" s="260" t="str">
        <f>IFERROR(VLOOKUP(O20,[1]Hoja2!B19:E43,4,FALSE),"")</f>
        <v>Moderado</v>
      </c>
      <c r="F49" s="260"/>
      <c r="G49" s="64"/>
      <c r="H49" s="247" t="s">
        <v>55</v>
      </c>
      <c r="I49" s="247"/>
      <c r="J49" s="260" t="str">
        <f>IFERROR(VLOOKUP(N31,[1]Hoja2!B19:E43,4,FALSE),"")</f>
        <v>Moderado</v>
      </c>
      <c r="K49" s="260"/>
      <c r="L49" s="65"/>
      <c r="M49" s="65"/>
    </row>
    <row r="50" spans="3:13" x14ac:dyDescent="0.2"/>
    <row r="51" spans="3:13" ht="24" x14ac:dyDescent="0.2">
      <c r="C51" s="40"/>
      <c r="D51" s="40"/>
      <c r="E51" s="256" t="s">
        <v>19</v>
      </c>
      <c r="F51" s="256"/>
      <c r="G51" s="256"/>
      <c r="H51" s="256"/>
      <c r="I51" s="256"/>
    </row>
    <row r="52" spans="3:13" ht="19" x14ac:dyDescent="0.2">
      <c r="C52" s="40"/>
      <c r="D52" s="40"/>
      <c r="E52" s="66" t="s">
        <v>56</v>
      </c>
      <c r="F52" s="66" t="s">
        <v>57</v>
      </c>
      <c r="G52" s="66" t="s">
        <v>58</v>
      </c>
      <c r="H52" s="66" t="s">
        <v>59</v>
      </c>
      <c r="I52" s="66" t="s">
        <v>60</v>
      </c>
    </row>
    <row r="53" spans="3:13" ht="5.25" customHeight="1" x14ac:dyDescent="0.2">
      <c r="C53" s="40"/>
      <c r="D53" s="40"/>
      <c r="E53" s="66"/>
      <c r="F53" s="66"/>
      <c r="G53" s="66"/>
      <c r="H53" s="66"/>
      <c r="I53" s="66"/>
    </row>
    <row r="54" spans="3:13" ht="37.5" customHeight="1" x14ac:dyDescent="0.2">
      <c r="C54" s="257" t="s">
        <v>17</v>
      </c>
      <c r="D54" s="66" t="s">
        <v>61</v>
      </c>
      <c r="E54" s="67" t="str">
        <f>CONCATENATE(IF($O$20="11","Inherente","")," ",IF($N$31="11","Residual",""))</f>
        <v xml:space="preserve"> </v>
      </c>
      <c r="F54" s="67" t="str">
        <f>CONCATENATE(IF($O$20="12","Inherente","")," ",IF($N$31="12","Residual",""))</f>
        <v xml:space="preserve"> </v>
      </c>
      <c r="G54" s="67" t="str">
        <f>CONCATENATE(IF($O$20="13","Inherente","")," ",IF($N$31="13","Residual",""))</f>
        <v xml:space="preserve"> </v>
      </c>
      <c r="H54" s="67" t="str">
        <f>CONCATENATE(IF($O$20="14","Inherente","")," ",IF($N$31="14","Residual",""))</f>
        <v xml:space="preserve"> </v>
      </c>
      <c r="I54" s="68" t="str">
        <f>CONCATENATE(IF($O$20="15","Inherente","")," ",IF($N$31="15","Residual",""))</f>
        <v xml:space="preserve"> </v>
      </c>
      <c r="K54" s="69" t="s">
        <v>62</v>
      </c>
      <c r="L54" s="70"/>
      <c r="M54" s="70"/>
    </row>
    <row r="55" spans="3:13" ht="37.5" customHeight="1" x14ac:dyDescent="0.2">
      <c r="C55" s="257"/>
      <c r="D55" s="66" t="s">
        <v>63</v>
      </c>
      <c r="E55" s="71" t="str">
        <f>CONCATENATE(IF($O$20="21","Inherente","")," ",IF($N$31="21","Residual",""))</f>
        <v xml:space="preserve"> </v>
      </c>
      <c r="F55" s="71" t="str">
        <f>CONCATENATE(IF($O$20="22","Inherente","")," ",IF($N$31="22","Residual",""))</f>
        <v xml:space="preserve"> </v>
      </c>
      <c r="G55" s="67" t="str">
        <f>CONCATENATE(IF($O$20="23","Inherente","")," ",IF($N$31="23","Residual",""))</f>
        <v xml:space="preserve"> </v>
      </c>
      <c r="H55" s="67" t="str">
        <f>CONCATENATE(IF($O$20="24","Inherente","")," ",IF($N$31="24","Residual",""))</f>
        <v xml:space="preserve"> </v>
      </c>
      <c r="I55" s="68" t="str">
        <f>CONCATENATE(IF($O$20="25","Inherente","")," ",IF($N$31="25","Residual",""))</f>
        <v xml:space="preserve"> </v>
      </c>
      <c r="K55" s="72" t="s">
        <v>64</v>
      </c>
      <c r="L55" s="73"/>
      <c r="M55" s="73"/>
    </row>
    <row r="56" spans="3:13" ht="37.5" customHeight="1" x14ac:dyDescent="0.2">
      <c r="C56" s="257"/>
      <c r="D56" s="66" t="s">
        <v>65</v>
      </c>
      <c r="E56" s="71" t="str">
        <f>CONCATENATE(IF($O$20="31","Inherente","")," ",IF($N$31="31","Residual",""))</f>
        <v xml:space="preserve"> </v>
      </c>
      <c r="F56" s="71" t="str">
        <f>CONCATENATE(IF($O$20="32","Inherente","")," ",IF($N$31="32","Residual",""))</f>
        <v xml:space="preserve"> </v>
      </c>
      <c r="G56" s="71" t="str">
        <f>CONCATENATE(IF($O$20="33","Inherente","")," ",IF($N$31="33","Residual",""))</f>
        <v xml:space="preserve">Inherente </v>
      </c>
      <c r="H56" s="67" t="str">
        <f>CONCATENATE(IF($O$20="34","Inherente","")," ",IF($N$31="34","Residual",""))</f>
        <v xml:space="preserve"> </v>
      </c>
      <c r="I56" s="68" t="str">
        <f>CONCATENATE(IF($O$20="35","Inherente","")," ",IF($N$31="35","Residual",""))</f>
        <v xml:space="preserve"> </v>
      </c>
      <c r="K56" s="74" t="s">
        <v>58</v>
      </c>
      <c r="L56" s="75"/>
      <c r="M56" s="75"/>
    </row>
    <row r="57" spans="3:13" ht="37.5" customHeight="1" x14ac:dyDescent="0.2">
      <c r="C57" s="257"/>
      <c r="D57" s="66" t="s">
        <v>66</v>
      </c>
      <c r="E57" s="76" t="str">
        <f>CONCATENATE(IF($O$20="41","Inherente","")," ",IF($N$31="41","Residual",""))</f>
        <v xml:space="preserve"> </v>
      </c>
      <c r="F57" s="71" t="str">
        <f>CONCATENATE(IF($O$20="42","Inherente","")," ",IF($N$31="42","Residual",""))</f>
        <v xml:space="preserve"> </v>
      </c>
      <c r="G57" s="71" t="str">
        <f>CONCATENATE(IF($O$20="43","Inherente","")," ",IF($N$31="43","Residual",""))</f>
        <v xml:space="preserve"> Residual</v>
      </c>
      <c r="H57" s="67" t="str">
        <f>CONCATENATE(IF($O$20="44","Inherente","")," ",IF($N$31="44","Residual",""))</f>
        <v xml:space="preserve"> </v>
      </c>
      <c r="I57" s="68" t="str">
        <f>CONCATENATE(IF($O$20="45","Inherente","")," ",IF($N$31="45","Residual",""))</f>
        <v xml:space="preserve"> </v>
      </c>
      <c r="K57" s="77" t="s">
        <v>67</v>
      </c>
      <c r="L57" s="78"/>
      <c r="M57" s="78"/>
    </row>
    <row r="58" spans="3:13" ht="37.5" customHeight="1" x14ac:dyDescent="0.2">
      <c r="C58" s="257"/>
      <c r="D58" s="66" t="s">
        <v>68</v>
      </c>
      <c r="E58" s="76" t="str">
        <f>CONCATENATE(IF($O$20="51","Inherente","")," ",IF($N$31="51","Residual",""))</f>
        <v xml:space="preserve"> </v>
      </c>
      <c r="F58" s="76" t="str">
        <f>CONCATENATE(IF($O$20="52","Inherente","")," ",IF($N$31="52","Residual",""))</f>
        <v xml:space="preserve"> </v>
      </c>
      <c r="G58" s="71" t="str">
        <f>CONCATENATE(IF($O$20="53","Inherente","")," ",IF($N$31="53","Residual",""))</f>
        <v xml:space="preserve"> </v>
      </c>
      <c r="H58" s="67" t="str">
        <f>CONCATENATE(IF($O$20="54","Inherente","")," ",IF($N$31="54","Residual",""))</f>
        <v xml:space="preserve"> </v>
      </c>
      <c r="I58" s="68" t="str">
        <f>CONCATENATE(IF($O$20="55","Inherente","")," ",IF($N$31="55","Residual",""))</f>
        <v xml:space="preserve"> </v>
      </c>
    </row>
    <row r="59" spans="3:13" x14ac:dyDescent="0.2"/>
    <row r="60" spans="3:13" x14ac:dyDescent="0.2"/>
    <row r="61" spans="3:13" x14ac:dyDescent="0.2"/>
    <row r="62" spans="3:13" x14ac:dyDescent="0.2"/>
    <row r="63" spans="3:13" x14ac:dyDescent="0.2"/>
    <row r="64" spans="3:13"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sheetData>
  <sheetProtection selectLockedCells="1"/>
  <mergeCells count="48">
    <mergeCell ref="E51:I51"/>
    <mergeCell ref="C54:C58"/>
    <mergeCell ref="D45:E45"/>
    <mergeCell ref="H45:I45"/>
    <mergeCell ref="J45:L45"/>
    <mergeCell ref="C47:K47"/>
    <mergeCell ref="C49:D49"/>
    <mergeCell ref="E49:F49"/>
    <mergeCell ref="H49:I49"/>
    <mergeCell ref="J49:K49"/>
    <mergeCell ref="D44:E44"/>
    <mergeCell ref="H44:I44"/>
    <mergeCell ref="J44:L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587" priority="27">
      <formula>$C$18="Muy Baja 20%"</formula>
    </cfRule>
    <cfRule type="expression" dxfId="586" priority="26">
      <formula>$C$18="Baja 40%"</formula>
    </cfRule>
    <cfRule type="expression" dxfId="585" priority="25">
      <formula>$C$18="Media 60%"</formula>
    </cfRule>
    <cfRule type="expression" dxfId="584" priority="24">
      <formula>$C$18="Alta 80%"</formula>
    </cfRule>
    <cfRule type="expression" dxfId="583" priority="23">
      <formula>$C$18="Muy Alta 100%"</formula>
    </cfRule>
  </conditionalFormatting>
  <conditionalFormatting sqref="E22">
    <cfRule type="expression" dxfId="582" priority="21">
      <formula>E22="Leve 20%"</formula>
    </cfRule>
    <cfRule type="expression" dxfId="581" priority="22">
      <formula>E22="Menor 40%"</formula>
    </cfRule>
    <cfRule type="expression" dxfId="580" priority="18">
      <formula>E22="Catastrófico 100%"</formula>
    </cfRule>
    <cfRule type="expression" dxfId="579" priority="19">
      <formula>E22="Mayor 80%"</formula>
    </cfRule>
    <cfRule type="expression" dxfId="578" priority="20">
      <formula>E22="Moderado 60%"</formula>
    </cfRule>
  </conditionalFormatting>
  <conditionalFormatting sqref="E24">
    <cfRule type="expression" dxfId="577" priority="13">
      <formula>E24="Catastrófico 100%"</formula>
    </cfRule>
    <cfRule type="expression" dxfId="576" priority="14">
      <formula>E24="Mayor 80%"</formula>
    </cfRule>
    <cfRule type="expression" dxfId="575" priority="15">
      <formula>E24="Moderado 60%"</formula>
    </cfRule>
    <cfRule type="expression" dxfId="574" priority="16">
      <formula>E24="Leve 20%"</formula>
    </cfRule>
    <cfRule type="expression" dxfId="573" priority="17">
      <formula>E24="Menor 40%"</formula>
    </cfRule>
  </conditionalFormatting>
  <conditionalFormatting sqref="E26">
    <cfRule type="expression" dxfId="572" priority="8">
      <formula>E26="Catastrófico 100%"</formula>
    </cfRule>
    <cfRule type="expression" dxfId="571" priority="9">
      <formula>E26="Mayor 80%"</formula>
    </cfRule>
    <cfRule type="expression" dxfId="570" priority="10">
      <formula>E26="Moderado 60%"</formula>
    </cfRule>
    <cfRule type="expression" dxfId="569" priority="11">
      <formula>E26="Leve 20%"</formula>
    </cfRule>
    <cfRule type="expression" dxfId="568" priority="12">
      <formula>E26="Menor 40%"</formula>
    </cfRule>
  </conditionalFormatting>
  <conditionalFormatting sqref="E49">
    <cfRule type="expression" dxfId="567" priority="31">
      <formula>$E$49="Bajo"</formula>
    </cfRule>
    <cfRule type="expression" dxfId="566" priority="28">
      <formula>$E$49="Extremo"</formula>
    </cfRule>
    <cfRule type="expression" dxfId="565" priority="29">
      <formula>$E$49="Alto"</formula>
    </cfRule>
    <cfRule type="expression" dxfId="564" priority="30">
      <formula>$E$49="Moderado"</formula>
    </cfRule>
  </conditionalFormatting>
  <conditionalFormatting sqref="G22:M22">
    <cfRule type="expression" dxfId="563" priority="3">
      <formula>$E$22&lt;&gt;""</formula>
    </cfRule>
  </conditionalFormatting>
  <conditionalFormatting sqref="G24:M24">
    <cfRule type="expression" dxfId="562" priority="2">
      <formula>$E$24&lt;&gt;""</formula>
    </cfRule>
  </conditionalFormatting>
  <conditionalFormatting sqref="G26:M26">
    <cfRule type="expression" dxfId="561" priority="1">
      <formula>$E$26&lt;&gt;""</formula>
    </cfRule>
  </conditionalFormatting>
  <conditionalFormatting sqref="J49">
    <cfRule type="expression" dxfId="560" priority="7">
      <formula>$J$49="Bajo"</formula>
    </cfRule>
    <cfRule type="expression" dxfId="559" priority="6">
      <formula>$J$49="Moderado"</formula>
    </cfRule>
    <cfRule type="expression" dxfId="558" priority="5">
      <formula>$J$49="Alto"</formula>
    </cfRule>
    <cfRule type="expression" dxfId="557" priority="4">
      <formula>$J$49="Extremo"</formula>
    </cfRule>
  </conditionalFormatting>
  <dataValidations count="8">
    <dataValidation type="list" allowBlank="1" showInputMessage="1" showErrorMessage="1" sqref="F32:F40" xr:uid="{B27B1E56-F38B-41D0-80E7-BB84F3C55C8D}">
      <formula1>"Preventivo,Detectivo,Correctivo"</formula1>
    </dataValidation>
    <dataValidation type="list" allowBlank="1" showInputMessage="1" showErrorMessage="1" sqref="G32:G40" xr:uid="{402598A8-2226-4EE1-9FE6-8320C2FDD71F}">
      <formula1>"Automático,Manual"</formula1>
    </dataValidation>
    <dataValidation type="list" allowBlank="1" showInputMessage="1" showErrorMessage="1" sqref="H32:H40" xr:uid="{CCE2F64E-E1A0-4BDA-9E77-B553AF7216FA}">
      <formula1>"Documentado,Sin Documentar"</formula1>
    </dataValidation>
    <dataValidation type="list" allowBlank="1" showInputMessage="1" showErrorMessage="1" sqref="I32:I40" xr:uid="{25F020D2-3572-47D9-9E05-67C370B440E9}">
      <formula1>"Continua,Aleatoria"</formula1>
    </dataValidation>
    <dataValidation type="list" allowBlank="1" showInputMessage="1" showErrorMessage="1" sqref="J32:J40" xr:uid="{112783C0-E2CF-45D5-9F55-FD9C5A84C4FA}">
      <formula1>"Con Registro,Sin Registro"</formula1>
    </dataValidation>
    <dataValidation type="list" allowBlank="1" showInputMessage="1" showErrorMessage="1" sqref="C18:E18" xr:uid="{BCB03015-ABD1-4C8A-90E8-91BF5EC3B08C}">
      <formula1>"Muy Baja 20%,Baja 40%,Media 60%,Alta 80%,Muy Alta 100%"</formula1>
    </dataValidation>
    <dataValidation type="list" allowBlank="1" showInputMessage="1" showErrorMessage="1" sqref="K12" xr:uid="{FFF0C28E-1DEF-444D-8F81-38BF9E77760A}">
      <formula1>"Cumplimiento,Reputacional,Económico"</formula1>
    </dataValidation>
    <dataValidation type="list" allowBlank="1" showInputMessage="1" showErrorMessage="1" sqref="C44:C45" xr:uid="{10187747-B483-40D7-B9E7-8690E53012D3}">
      <formula1>"Nacional,Regional,Centro Zonal"</formula1>
      <formula2>0</formula2>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0D17E-617C-4FE3-87A8-FF5C911D4A53}">
  <sheetPr>
    <tabColor theme="8"/>
    <pageSetUpPr fitToPage="1"/>
  </sheetPr>
  <dimension ref="A1:AF77"/>
  <sheetViews>
    <sheetView showGridLines="0" zoomScale="55" zoomScaleNormal="55" zoomScalePageLayoutView="70" workbookViewId="0">
      <selection activeCell="F72" sqref="F72:F76"/>
    </sheetView>
  </sheetViews>
  <sheetFormatPr baseColWidth="10" defaultColWidth="0" defaultRowHeight="15" x14ac:dyDescent="0.2"/>
  <cols>
    <col min="1" max="1" width="2.83203125" style="33" customWidth="1"/>
    <col min="2" max="2" width="17.1640625" style="33" customWidth="1"/>
    <col min="3" max="5" width="21.5" style="33" customWidth="1"/>
    <col min="6" max="6" width="23" style="33" customWidth="1"/>
    <col min="7" max="12" width="21.5" style="33" customWidth="1"/>
    <col min="13" max="13" width="8.5" style="33" customWidth="1"/>
    <col min="14" max="14" width="12.83203125" style="33" customWidth="1"/>
    <col min="15" max="16" width="21.5" style="33" customWidth="1"/>
    <col min="17" max="17" width="4.5" style="33" hidden="1" customWidth="1"/>
    <col min="18" max="24" width="3.5" style="33" hidden="1" customWidth="1"/>
    <col min="25" max="25" width="2.83203125" style="33" customWidth="1"/>
    <col min="26" max="32" width="0" style="33" hidden="1" customWidth="1"/>
    <col min="33" max="16384" width="11.5" style="33" hidden="1"/>
  </cols>
  <sheetData>
    <row r="1" spans="1:25" s="95" customFormat="1" x14ac:dyDescent="0.2">
      <c r="A1" s="33"/>
      <c r="B1" s="33"/>
      <c r="C1" s="33"/>
      <c r="D1" s="33"/>
      <c r="E1" s="33"/>
      <c r="F1" s="33"/>
      <c r="G1" s="33"/>
      <c r="H1" s="33"/>
      <c r="I1" s="33"/>
      <c r="J1" s="33"/>
      <c r="K1" s="33"/>
      <c r="L1" s="33"/>
      <c r="M1" s="33"/>
      <c r="N1" s="33"/>
      <c r="O1" s="33"/>
      <c r="P1" s="33"/>
      <c r="Q1" s="33"/>
      <c r="R1" s="33"/>
      <c r="S1" s="33"/>
      <c r="T1" s="33"/>
      <c r="U1" s="33"/>
      <c r="V1" s="33"/>
      <c r="W1" s="33"/>
      <c r="X1" s="33"/>
      <c r="Y1" s="33"/>
    </row>
    <row r="2" spans="1:25" ht="29" x14ac:dyDescent="0.2">
      <c r="B2" s="360" t="s">
        <v>0</v>
      </c>
      <c r="C2" s="360"/>
      <c r="D2" s="360"/>
      <c r="E2" s="360"/>
      <c r="F2" s="360"/>
      <c r="G2" s="360"/>
      <c r="H2" s="360"/>
      <c r="I2" s="360"/>
      <c r="J2" s="360"/>
      <c r="K2" s="360"/>
      <c r="L2" s="360"/>
      <c r="M2" s="360"/>
      <c r="N2" s="360"/>
      <c r="O2" s="360"/>
      <c r="P2" s="360"/>
      <c r="Q2" s="36"/>
      <c r="R2" s="36"/>
      <c r="S2" s="36"/>
      <c r="T2" s="36"/>
      <c r="U2" s="36"/>
      <c r="V2" s="36"/>
    </row>
    <row r="4" spans="1:25" ht="26" x14ac:dyDescent="0.2">
      <c r="B4" s="96" t="s">
        <v>229</v>
      </c>
      <c r="C4" s="390" t="s">
        <v>230</v>
      </c>
      <c r="D4" s="390"/>
      <c r="E4" s="390"/>
      <c r="F4" s="390"/>
      <c r="G4" s="390"/>
      <c r="H4" s="97"/>
      <c r="I4" s="98" t="s">
        <v>3</v>
      </c>
      <c r="J4" s="390" t="s">
        <v>231</v>
      </c>
      <c r="K4" s="390"/>
      <c r="L4" s="390"/>
      <c r="M4" s="390"/>
      <c r="N4" s="390"/>
      <c r="O4" s="390"/>
      <c r="P4" s="97"/>
      <c r="Q4" s="97"/>
      <c r="R4" s="39"/>
      <c r="S4" s="39"/>
      <c r="T4" s="39"/>
      <c r="U4" s="39"/>
      <c r="V4" s="39"/>
    </row>
    <row r="5" spans="1:25" ht="6" customHeight="1" x14ac:dyDescent="0.2">
      <c r="B5" s="40"/>
      <c r="C5" s="40"/>
      <c r="D5" s="40"/>
    </row>
    <row r="6" spans="1:25" ht="24" x14ac:dyDescent="0.3">
      <c r="B6" s="99" t="s">
        <v>232</v>
      </c>
      <c r="C6" s="37"/>
      <c r="D6" s="37"/>
    </row>
    <row r="7" spans="1:25" ht="45" customHeight="1" x14ac:dyDescent="0.2">
      <c r="B7" s="391" t="s">
        <v>233</v>
      </c>
      <c r="C7" s="391"/>
      <c r="D7" s="391"/>
      <c r="E7" s="391"/>
      <c r="F7" s="391"/>
      <c r="G7" s="391"/>
      <c r="H7" s="391"/>
      <c r="I7" s="391"/>
      <c r="J7" s="391"/>
      <c r="K7" s="391"/>
      <c r="L7" s="391"/>
      <c r="M7" s="391"/>
      <c r="N7" s="391"/>
      <c r="O7" s="391"/>
      <c r="P7" s="391"/>
      <c r="Q7" s="100"/>
      <c r="R7" s="34"/>
      <c r="S7" s="34"/>
      <c r="T7" s="34"/>
      <c r="U7" s="34"/>
      <c r="V7" s="34"/>
    </row>
    <row r="8" spans="1:25" ht="6" customHeight="1" x14ac:dyDescent="0.2"/>
    <row r="9" spans="1:25" ht="24" hidden="1" x14ac:dyDescent="0.3">
      <c r="B9" s="99" t="s">
        <v>234</v>
      </c>
    </row>
    <row r="10" spans="1:25" ht="6.75" hidden="1" customHeight="1" x14ac:dyDescent="0.25">
      <c r="B10" s="41"/>
    </row>
    <row r="11" spans="1:25" ht="60" hidden="1" customHeight="1" x14ac:dyDescent="0.25">
      <c r="B11" s="101"/>
      <c r="C11" s="102" t="s">
        <v>235</v>
      </c>
      <c r="D11" s="80"/>
      <c r="E11" s="103" t="s">
        <v>236</v>
      </c>
      <c r="F11" s="104" t="s">
        <v>237</v>
      </c>
      <c r="G11" s="80"/>
      <c r="H11" s="103" t="s">
        <v>236</v>
      </c>
      <c r="I11" s="102" t="s">
        <v>238</v>
      </c>
      <c r="J11" s="105"/>
      <c r="K11" s="103" t="s">
        <v>236</v>
      </c>
      <c r="L11" s="102" t="s">
        <v>239</v>
      </c>
      <c r="M11" s="239"/>
      <c r="N11" s="239"/>
      <c r="O11" s="101"/>
      <c r="P11" s="101"/>
      <c r="Q11" s="101"/>
      <c r="R11" s="42"/>
      <c r="S11" s="42"/>
      <c r="T11" s="42"/>
      <c r="U11" s="42"/>
      <c r="V11" s="42"/>
    </row>
    <row r="12" spans="1:25" ht="5.25" hidden="1" customHeight="1" x14ac:dyDescent="0.25">
      <c r="B12" s="43"/>
      <c r="C12" s="43"/>
      <c r="D12" s="43"/>
      <c r="E12" s="43"/>
      <c r="F12" s="43"/>
      <c r="G12" s="43"/>
      <c r="H12" s="43"/>
      <c r="I12" s="43"/>
      <c r="J12" s="43"/>
      <c r="K12" s="43"/>
      <c r="L12" s="43"/>
      <c r="M12" s="43"/>
      <c r="N12" s="43"/>
      <c r="O12" s="43"/>
      <c r="P12" s="43"/>
      <c r="Q12" s="43"/>
      <c r="R12" s="42"/>
      <c r="S12" s="42"/>
      <c r="T12" s="42"/>
      <c r="U12" s="42"/>
      <c r="V12" s="42"/>
    </row>
    <row r="13" spans="1:25" ht="22.5" customHeight="1" x14ac:dyDescent="0.3">
      <c r="B13" s="99" t="s">
        <v>9</v>
      </c>
      <c r="C13" s="43"/>
      <c r="D13" s="43"/>
      <c r="E13" s="43"/>
      <c r="F13" s="43"/>
      <c r="G13" s="43"/>
      <c r="H13" s="43"/>
      <c r="I13" s="43"/>
      <c r="J13" s="43"/>
      <c r="K13" s="43"/>
      <c r="L13" s="43"/>
      <c r="M13" s="43"/>
      <c r="N13" s="43"/>
      <c r="O13" s="43"/>
      <c r="P13" s="43"/>
      <c r="Q13" s="43"/>
      <c r="R13" s="42"/>
      <c r="S13" s="42"/>
      <c r="T13" s="42"/>
      <c r="U13" s="42"/>
      <c r="V13" s="42"/>
    </row>
    <row r="14" spans="1:25" ht="22.5" customHeight="1" x14ac:dyDescent="0.25">
      <c r="B14" s="43"/>
      <c r="F14" s="106" t="s">
        <v>10</v>
      </c>
      <c r="G14" s="45" t="s">
        <v>11</v>
      </c>
      <c r="H14" s="106" t="s">
        <v>12</v>
      </c>
      <c r="I14" s="45" t="s">
        <v>11</v>
      </c>
      <c r="J14" s="106" t="s">
        <v>13</v>
      </c>
      <c r="K14" s="45"/>
      <c r="L14" s="97"/>
      <c r="M14" s="97"/>
      <c r="N14" s="97"/>
      <c r="O14" s="43"/>
      <c r="P14" s="43"/>
      <c r="Q14" s="43"/>
      <c r="R14" s="42"/>
      <c r="S14" s="42"/>
      <c r="T14" s="42"/>
      <c r="U14" s="42"/>
      <c r="V14" s="42"/>
    </row>
    <row r="15" spans="1:25" ht="7.5" customHeight="1" x14ac:dyDescent="0.25">
      <c r="B15" s="43"/>
      <c r="E15" s="66"/>
      <c r="F15" s="97"/>
      <c r="G15" s="66"/>
      <c r="H15" s="66"/>
      <c r="I15" s="97"/>
      <c r="J15" s="66"/>
      <c r="K15" s="97"/>
      <c r="L15" s="97"/>
      <c r="M15" s="97"/>
      <c r="N15" s="97"/>
      <c r="O15" s="43"/>
      <c r="P15" s="43"/>
      <c r="Q15" s="43"/>
      <c r="R15" s="42"/>
      <c r="S15" s="42"/>
      <c r="T15" s="42"/>
      <c r="U15" s="42"/>
      <c r="V15" s="42"/>
    </row>
    <row r="16" spans="1:25" ht="22.5" customHeight="1" x14ac:dyDescent="0.25">
      <c r="C16" s="107" t="s">
        <v>240</v>
      </c>
      <c r="E16" s="66"/>
      <c r="F16" s="97"/>
      <c r="G16" s="66"/>
      <c r="I16" s="107" t="s">
        <v>241</v>
      </c>
      <c r="J16" s="66"/>
      <c r="K16" s="97"/>
      <c r="L16" s="97"/>
      <c r="M16" s="97"/>
      <c r="N16" s="97"/>
      <c r="O16" s="43"/>
      <c r="P16" s="43"/>
      <c r="Q16" s="43"/>
      <c r="R16" s="42"/>
      <c r="S16" s="42"/>
      <c r="T16" s="42"/>
      <c r="U16" s="42"/>
      <c r="V16" s="42"/>
    </row>
    <row r="17" spans="2:24" ht="90" customHeight="1" x14ac:dyDescent="0.25">
      <c r="B17" s="101"/>
      <c r="C17" s="247" t="s">
        <v>242</v>
      </c>
      <c r="D17" s="242"/>
      <c r="E17" s="242"/>
      <c r="F17" s="242"/>
      <c r="G17" s="242"/>
      <c r="H17" s="242"/>
      <c r="I17" s="362" t="s">
        <v>243</v>
      </c>
      <c r="J17" s="384"/>
      <c r="K17" s="384"/>
      <c r="L17" s="384"/>
      <c r="M17" s="384"/>
      <c r="N17" s="384"/>
      <c r="O17" s="384"/>
      <c r="P17" s="97"/>
      <c r="Q17" s="97"/>
      <c r="R17" s="42"/>
      <c r="S17" s="42"/>
      <c r="T17" s="42"/>
      <c r="U17" s="42"/>
      <c r="V17" s="42"/>
    </row>
    <row r="19" spans="2:24" ht="29" x14ac:dyDescent="0.2">
      <c r="B19" s="360" t="s">
        <v>16</v>
      </c>
      <c r="C19" s="360"/>
      <c r="D19" s="360"/>
      <c r="E19" s="360"/>
      <c r="F19" s="360"/>
      <c r="G19" s="360"/>
      <c r="H19" s="360"/>
      <c r="I19" s="360"/>
      <c r="J19" s="360"/>
      <c r="K19" s="360"/>
      <c r="L19" s="360"/>
      <c r="M19" s="360"/>
      <c r="N19" s="360"/>
      <c r="O19" s="360"/>
      <c r="P19" s="360"/>
      <c r="Q19" s="108"/>
      <c r="R19" s="108"/>
      <c r="S19" s="108"/>
      <c r="T19" s="108"/>
      <c r="U19" s="108"/>
      <c r="V19" s="108"/>
    </row>
    <row r="20" spans="2:24" ht="5.25" customHeight="1" x14ac:dyDescent="0.2"/>
    <row r="21" spans="2:24" ht="24" x14ac:dyDescent="0.2">
      <c r="B21" s="385" t="s">
        <v>17</v>
      </c>
      <c r="C21" s="385"/>
      <c r="D21" s="385"/>
      <c r="E21" s="385"/>
      <c r="F21" s="385"/>
      <c r="G21" s="385"/>
      <c r="H21" s="385"/>
      <c r="I21" s="385"/>
      <c r="J21" s="385"/>
      <c r="K21" s="385"/>
      <c r="L21" s="385"/>
      <c r="M21" s="385"/>
      <c r="N21" s="385"/>
      <c r="O21" s="385"/>
      <c r="P21" s="385"/>
      <c r="Q21" s="39"/>
      <c r="R21" s="39"/>
      <c r="S21" s="39"/>
      <c r="T21" s="39"/>
      <c r="U21" s="39"/>
      <c r="V21" s="39"/>
    </row>
    <row r="22" spans="2:24" ht="6" customHeight="1" x14ac:dyDescent="0.2"/>
    <row r="23" spans="2:24" s="48" customFormat="1" ht="30" customHeight="1" x14ac:dyDescent="0.2">
      <c r="B23" s="386" t="s">
        <v>244</v>
      </c>
      <c r="C23" s="386"/>
      <c r="D23" s="386"/>
      <c r="E23" s="386"/>
      <c r="F23" s="386"/>
      <c r="G23" s="386"/>
      <c r="H23" s="386"/>
      <c r="I23" s="386"/>
      <c r="J23" s="386"/>
      <c r="K23" s="386"/>
      <c r="L23" s="386"/>
      <c r="M23" s="386"/>
      <c r="N23" s="386"/>
      <c r="O23" s="386"/>
      <c r="P23" s="386"/>
      <c r="Q23" s="33" t="str">
        <f>CONCATENATE(R23,Q48)</f>
        <v>24</v>
      </c>
      <c r="R23" s="33">
        <f>VLOOKUP(B23,[4]Hoja2!N3:Q8,4,FALSE)</f>
        <v>2</v>
      </c>
      <c r="S23" s="47"/>
      <c r="T23" s="47"/>
      <c r="U23" s="47"/>
      <c r="V23" s="47"/>
    </row>
    <row r="24" spans="2:24" ht="15.75" customHeight="1" x14ac:dyDescent="0.2"/>
    <row r="25" spans="2:24" ht="24" x14ac:dyDescent="0.2">
      <c r="B25" s="385" t="s">
        <v>19</v>
      </c>
      <c r="C25" s="385"/>
      <c r="D25" s="385"/>
      <c r="E25" s="385"/>
      <c r="F25" s="385"/>
      <c r="G25" s="385"/>
      <c r="H25" s="385"/>
      <c r="I25" s="385"/>
      <c r="J25" s="385"/>
      <c r="K25" s="385"/>
      <c r="L25" s="385"/>
      <c r="M25" s="385"/>
      <c r="N25" s="385"/>
      <c r="O25" s="385"/>
      <c r="P25" s="385"/>
      <c r="Q25" s="39"/>
      <c r="R25" s="39"/>
      <c r="S25" s="39"/>
      <c r="T25" s="39"/>
      <c r="U25" s="39"/>
      <c r="V25" s="39"/>
      <c r="X25" s="40"/>
    </row>
    <row r="26" spans="2:24" ht="6" customHeight="1" x14ac:dyDescent="0.2"/>
    <row r="27" spans="2:24" ht="23.25" customHeight="1" x14ac:dyDescent="0.2">
      <c r="D27" s="109"/>
      <c r="E27" s="387"/>
      <c r="F27" s="388"/>
      <c r="G27" s="388"/>
      <c r="H27" s="388"/>
      <c r="I27" s="388"/>
      <c r="J27" s="388"/>
      <c r="K27" s="388"/>
      <c r="L27" s="389"/>
      <c r="M27" s="387"/>
      <c r="N27" s="389"/>
    </row>
    <row r="28" spans="2:24" ht="23.25" customHeight="1" x14ac:dyDescent="0.2">
      <c r="D28" s="45">
        <v>1</v>
      </c>
      <c r="E28" s="374" t="s">
        <v>245</v>
      </c>
      <c r="F28" s="374"/>
      <c r="G28" s="374"/>
      <c r="H28" s="374"/>
      <c r="I28" s="374"/>
      <c r="J28" s="374"/>
      <c r="K28" s="374"/>
      <c r="L28" s="374"/>
      <c r="M28" s="375" t="s">
        <v>246</v>
      </c>
      <c r="N28" s="375"/>
      <c r="S28" s="50"/>
      <c r="T28" s="50"/>
      <c r="U28" s="50"/>
      <c r="V28" s="50"/>
    </row>
    <row r="29" spans="2:24" ht="23.25" customHeight="1" x14ac:dyDescent="0.2">
      <c r="D29" s="45">
        <v>2</v>
      </c>
      <c r="E29" s="374" t="s">
        <v>247</v>
      </c>
      <c r="F29" s="374"/>
      <c r="G29" s="374"/>
      <c r="H29" s="374"/>
      <c r="I29" s="374"/>
      <c r="J29" s="374"/>
      <c r="K29" s="374"/>
      <c r="L29" s="374"/>
      <c r="M29" s="375" t="s">
        <v>246</v>
      </c>
      <c r="N29" s="375"/>
      <c r="S29" s="50"/>
      <c r="T29" s="50"/>
      <c r="U29" s="50"/>
      <c r="V29" s="50"/>
    </row>
    <row r="30" spans="2:24" ht="23.25" customHeight="1" x14ac:dyDescent="0.2">
      <c r="D30" s="45">
        <v>3</v>
      </c>
      <c r="E30" s="374" t="s">
        <v>248</v>
      </c>
      <c r="F30" s="374"/>
      <c r="G30" s="374"/>
      <c r="H30" s="374"/>
      <c r="I30" s="374"/>
      <c r="J30" s="374"/>
      <c r="K30" s="374"/>
      <c r="L30" s="374"/>
      <c r="M30" s="375" t="s">
        <v>249</v>
      </c>
      <c r="N30" s="375"/>
      <c r="S30" s="50"/>
      <c r="T30" s="50"/>
      <c r="U30" s="50"/>
      <c r="V30" s="50"/>
    </row>
    <row r="31" spans="2:24" ht="23.25" customHeight="1" x14ac:dyDescent="0.2">
      <c r="D31" s="45">
        <v>4</v>
      </c>
      <c r="E31" s="374" t="s">
        <v>250</v>
      </c>
      <c r="F31" s="374"/>
      <c r="G31" s="374"/>
      <c r="H31" s="374"/>
      <c r="I31" s="374"/>
      <c r="J31" s="374"/>
      <c r="K31" s="374"/>
      <c r="L31" s="374"/>
      <c r="M31" s="375" t="s">
        <v>249</v>
      </c>
      <c r="N31" s="375"/>
      <c r="S31" s="50"/>
      <c r="T31" s="50"/>
      <c r="U31" s="50"/>
      <c r="V31" s="50"/>
    </row>
    <row r="32" spans="2:24" ht="23.25" customHeight="1" x14ac:dyDescent="0.2">
      <c r="D32" s="45">
        <v>5</v>
      </c>
      <c r="E32" s="374" t="s">
        <v>251</v>
      </c>
      <c r="F32" s="374"/>
      <c r="G32" s="374"/>
      <c r="H32" s="374"/>
      <c r="I32" s="374"/>
      <c r="J32" s="374"/>
      <c r="K32" s="374"/>
      <c r="L32" s="374"/>
      <c r="M32" s="375" t="s">
        <v>246</v>
      </c>
      <c r="N32" s="375"/>
      <c r="S32" s="50"/>
      <c r="T32" s="50"/>
      <c r="U32" s="50"/>
      <c r="V32" s="50"/>
    </row>
    <row r="33" spans="2:22" ht="23.25" customHeight="1" x14ac:dyDescent="0.2">
      <c r="D33" s="45">
        <v>6</v>
      </c>
      <c r="E33" s="374" t="s">
        <v>252</v>
      </c>
      <c r="F33" s="374"/>
      <c r="G33" s="374"/>
      <c r="H33" s="374"/>
      <c r="I33" s="374"/>
      <c r="J33" s="374"/>
      <c r="K33" s="374"/>
      <c r="L33" s="374"/>
      <c r="M33" s="375" t="s">
        <v>246</v>
      </c>
      <c r="N33" s="375"/>
      <c r="S33" s="50"/>
      <c r="T33" s="50"/>
      <c r="U33" s="50"/>
      <c r="V33" s="50"/>
    </row>
    <row r="34" spans="2:22" ht="23.25" customHeight="1" x14ac:dyDescent="0.2">
      <c r="D34" s="45">
        <v>7</v>
      </c>
      <c r="E34" s="374" t="s">
        <v>253</v>
      </c>
      <c r="F34" s="374"/>
      <c r="G34" s="374"/>
      <c r="H34" s="374"/>
      <c r="I34" s="374"/>
      <c r="J34" s="374"/>
      <c r="K34" s="374"/>
      <c r="L34" s="374"/>
      <c r="M34" s="375" t="s">
        <v>249</v>
      </c>
      <c r="N34" s="375"/>
      <c r="S34" s="50"/>
      <c r="T34" s="50"/>
      <c r="U34" s="50"/>
      <c r="V34" s="50"/>
    </row>
    <row r="35" spans="2:22" ht="23.25" customHeight="1" x14ac:dyDescent="0.2">
      <c r="D35" s="45">
        <v>8</v>
      </c>
      <c r="E35" s="374" t="s">
        <v>254</v>
      </c>
      <c r="F35" s="374"/>
      <c r="G35" s="374"/>
      <c r="H35" s="374"/>
      <c r="I35" s="374"/>
      <c r="J35" s="374"/>
      <c r="K35" s="374"/>
      <c r="L35" s="374"/>
      <c r="M35" s="375" t="s">
        <v>249</v>
      </c>
      <c r="N35" s="375"/>
      <c r="S35" s="50"/>
      <c r="T35" s="50"/>
      <c r="U35" s="50"/>
      <c r="V35" s="50"/>
    </row>
    <row r="36" spans="2:22" ht="23.25" customHeight="1" x14ac:dyDescent="0.2">
      <c r="D36" s="45">
        <v>9</v>
      </c>
      <c r="E36" s="374" t="s">
        <v>255</v>
      </c>
      <c r="F36" s="374"/>
      <c r="G36" s="374"/>
      <c r="H36" s="374"/>
      <c r="I36" s="374"/>
      <c r="J36" s="374"/>
      <c r="K36" s="374"/>
      <c r="L36" s="374"/>
      <c r="M36" s="375" t="s">
        <v>249</v>
      </c>
      <c r="N36" s="375"/>
      <c r="S36" s="50"/>
      <c r="T36" s="50"/>
      <c r="U36" s="50"/>
      <c r="V36" s="50"/>
    </row>
    <row r="37" spans="2:22" ht="23.25" customHeight="1" x14ac:dyDescent="0.2">
      <c r="D37" s="45">
        <v>10</v>
      </c>
      <c r="E37" s="374" t="s">
        <v>256</v>
      </c>
      <c r="F37" s="374"/>
      <c r="G37" s="374"/>
      <c r="H37" s="374"/>
      <c r="I37" s="374"/>
      <c r="J37" s="374"/>
      <c r="K37" s="374"/>
      <c r="L37" s="374"/>
      <c r="M37" s="375" t="s">
        <v>246</v>
      </c>
      <c r="N37" s="375"/>
      <c r="S37" s="50"/>
      <c r="T37" s="50"/>
      <c r="U37" s="50"/>
      <c r="V37" s="50"/>
    </row>
    <row r="38" spans="2:22" ht="23.25" customHeight="1" x14ac:dyDescent="0.2">
      <c r="D38" s="45">
        <v>11</v>
      </c>
      <c r="E38" s="374" t="s">
        <v>257</v>
      </c>
      <c r="F38" s="374"/>
      <c r="G38" s="374"/>
      <c r="H38" s="374"/>
      <c r="I38" s="374"/>
      <c r="J38" s="374"/>
      <c r="K38" s="374"/>
      <c r="L38" s="374"/>
      <c r="M38" s="375" t="s">
        <v>246</v>
      </c>
      <c r="N38" s="375"/>
      <c r="S38" s="50"/>
      <c r="T38" s="50"/>
      <c r="U38" s="50"/>
      <c r="V38" s="50"/>
    </row>
    <row r="39" spans="2:22" ht="23.25" customHeight="1" x14ac:dyDescent="0.2">
      <c r="D39" s="45">
        <v>12</v>
      </c>
      <c r="E39" s="374" t="s">
        <v>258</v>
      </c>
      <c r="F39" s="374"/>
      <c r="G39" s="374"/>
      <c r="H39" s="374"/>
      <c r="I39" s="374"/>
      <c r="J39" s="374"/>
      <c r="K39" s="374"/>
      <c r="L39" s="374"/>
      <c r="M39" s="375" t="s">
        <v>246</v>
      </c>
      <c r="N39" s="375"/>
      <c r="S39" s="50"/>
      <c r="T39" s="50"/>
      <c r="U39" s="50"/>
      <c r="V39" s="50"/>
    </row>
    <row r="40" spans="2:22" ht="23.25" customHeight="1" x14ac:dyDescent="0.2">
      <c r="D40" s="45">
        <v>13</v>
      </c>
      <c r="E40" s="374" t="s">
        <v>259</v>
      </c>
      <c r="F40" s="374"/>
      <c r="G40" s="374"/>
      <c r="H40" s="374"/>
      <c r="I40" s="374"/>
      <c r="J40" s="374"/>
      <c r="K40" s="374"/>
      <c r="L40" s="374"/>
      <c r="M40" s="375" t="s">
        <v>246</v>
      </c>
      <c r="N40" s="375"/>
      <c r="S40" s="50"/>
      <c r="T40" s="50"/>
      <c r="U40" s="50"/>
      <c r="V40" s="50"/>
    </row>
    <row r="41" spans="2:22" ht="23.25" customHeight="1" x14ac:dyDescent="0.2">
      <c r="D41" s="45">
        <v>14</v>
      </c>
      <c r="E41" s="374" t="s">
        <v>260</v>
      </c>
      <c r="F41" s="374"/>
      <c r="G41" s="374"/>
      <c r="H41" s="374"/>
      <c r="I41" s="374"/>
      <c r="J41" s="374"/>
      <c r="K41" s="374"/>
      <c r="L41" s="374"/>
      <c r="M41" s="375" t="s">
        <v>246</v>
      </c>
      <c r="N41" s="375"/>
      <c r="S41" s="50"/>
      <c r="T41" s="50"/>
      <c r="U41" s="50"/>
      <c r="V41" s="50"/>
    </row>
    <row r="42" spans="2:22" ht="23.25" customHeight="1" x14ac:dyDescent="0.2">
      <c r="D42" s="45">
        <v>15</v>
      </c>
      <c r="E42" s="374" t="s">
        <v>261</v>
      </c>
      <c r="F42" s="374"/>
      <c r="G42" s="374"/>
      <c r="H42" s="374"/>
      <c r="I42" s="374"/>
      <c r="J42" s="374"/>
      <c r="K42" s="374"/>
      <c r="L42" s="374"/>
      <c r="M42" s="375" t="s">
        <v>249</v>
      </c>
      <c r="N42" s="375"/>
      <c r="S42" s="50"/>
      <c r="T42" s="50"/>
      <c r="U42" s="50"/>
      <c r="V42" s="50"/>
    </row>
    <row r="43" spans="2:22" ht="23.25" customHeight="1" x14ac:dyDescent="0.2">
      <c r="D43" s="45">
        <v>16</v>
      </c>
      <c r="E43" s="374" t="s">
        <v>262</v>
      </c>
      <c r="F43" s="374"/>
      <c r="G43" s="374"/>
      <c r="H43" s="374"/>
      <c r="I43" s="374"/>
      <c r="J43" s="374"/>
      <c r="K43" s="374"/>
      <c r="L43" s="374"/>
      <c r="M43" s="375" t="s">
        <v>249</v>
      </c>
      <c r="N43" s="375"/>
      <c r="S43" s="50"/>
      <c r="T43" s="50"/>
      <c r="U43" s="50"/>
      <c r="V43" s="50"/>
    </row>
    <row r="44" spans="2:22" ht="23.25" customHeight="1" x14ac:dyDescent="0.2">
      <c r="D44" s="45">
        <v>17</v>
      </c>
      <c r="E44" s="374" t="s">
        <v>263</v>
      </c>
      <c r="F44" s="374"/>
      <c r="G44" s="374"/>
      <c r="H44" s="374"/>
      <c r="I44" s="374"/>
      <c r="J44" s="374"/>
      <c r="K44" s="374"/>
      <c r="L44" s="374"/>
      <c r="M44" s="375" t="s">
        <v>246</v>
      </c>
      <c r="N44" s="375"/>
      <c r="S44" s="50"/>
      <c r="T44" s="50"/>
      <c r="U44" s="50"/>
      <c r="V44" s="50"/>
    </row>
    <row r="45" spans="2:22" ht="23.25" customHeight="1" x14ac:dyDescent="0.2">
      <c r="D45" s="45">
        <v>18</v>
      </c>
      <c r="E45" s="374" t="s">
        <v>264</v>
      </c>
      <c r="F45" s="374"/>
      <c r="G45" s="374"/>
      <c r="H45" s="374"/>
      <c r="I45" s="374"/>
      <c r="J45" s="374"/>
      <c r="K45" s="374"/>
      <c r="L45" s="374"/>
      <c r="M45" s="375" t="s">
        <v>249</v>
      </c>
      <c r="N45" s="375"/>
      <c r="S45" s="50"/>
      <c r="T45" s="50"/>
      <c r="U45" s="50"/>
      <c r="V45" s="50"/>
    </row>
    <row r="46" spans="2:22" ht="23.25" customHeight="1" x14ac:dyDescent="0.2">
      <c r="D46" s="45">
        <v>19</v>
      </c>
      <c r="E46" s="374" t="s">
        <v>265</v>
      </c>
      <c r="F46" s="374"/>
      <c r="G46" s="374"/>
      <c r="H46" s="374"/>
      <c r="I46" s="374"/>
      <c r="J46" s="374"/>
      <c r="K46" s="374"/>
      <c r="L46" s="374"/>
      <c r="M46" s="375" t="s">
        <v>249</v>
      </c>
      <c r="N46" s="375"/>
      <c r="S46" s="50"/>
      <c r="T46" s="50"/>
      <c r="U46" s="50"/>
      <c r="V46" s="50"/>
    </row>
    <row r="47" spans="2:22" ht="15.75" customHeight="1" x14ac:dyDescent="0.2">
      <c r="E47" s="34"/>
      <c r="F47" s="34"/>
      <c r="G47" s="34"/>
      <c r="H47" s="34"/>
      <c r="I47" s="34"/>
      <c r="J47" s="34"/>
      <c r="K47" s="34"/>
      <c r="L47" s="34"/>
      <c r="M47" s="34"/>
      <c r="N47" s="34"/>
      <c r="O47" s="110">
        <f>IF(M43="SI",19,COUNTIFS(M28:M46,"SI"))</f>
        <v>10</v>
      </c>
      <c r="P47" s="111"/>
      <c r="Q47" s="111"/>
      <c r="R47" s="34"/>
      <c r="S47" s="34"/>
      <c r="T47" s="34"/>
      <c r="U47" s="34"/>
      <c r="V47" s="34"/>
    </row>
    <row r="48" spans="2:22" ht="30" customHeight="1" x14ac:dyDescent="0.2">
      <c r="B48" s="376" t="str">
        <f>IF(AND(O47&gt;=1,O47&lt;=5),"Moderado",IF(AND(O47&gt;=6,O47&lt;=11),"Mayor",IF(AND(O47&gt;=12,O47&lt;=19),"Catastrófico","")))</f>
        <v>Mayor</v>
      </c>
      <c r="C48" s="376"/>
      <c r="D48" s="376"/>
      <c r="E48" s="376"/>
      <c r="F48" s="376"/>
      <c r="G48" s="376"/>
      <c r="H48" s="376"/>
      <c r="I48" s="376"/>
      <c r="J48" s="376"/>
      <c r="K48" s="376"/>
      <c r="L48" s="376"/>
      <c r="M48" s="376"/>
      <c r="N48" s="376"/>
      <c r="O48" s="376"/>
      <c r="P48" s="376"/>
      <c r="Q48" s="34">
        <f>IFERROR(VLOOKUP(B48,[4]Hoja2!N11:Q13,4,FALSE),"")</f>
        <v>4</v>
      </c>
      <c r="R48" s="34"/>
      <c r="S48" s="34"/>
      <c r="T48" s="34"/>
      <c r="U48" s="34"/>
      <c r="V48" s="34"/>
    </row>
    <row r="49" spans="2:25" ht="15.75" customHeight="1" x14ac:dyDescent="0.2">
      <c r="E49" s="34"/>
      <c r="F49" s="34"/>
      <c r="G49" s="34"/>
      <c r="H49" s="34"/>
      <c r="I49" s="34"/>
      <c r="J49" s="34"/>
      <c r="K49" s="34"/>
      <c r="L49" s="34"/>
      <c r="M49" s="34"/>
      <c r="N49" s="34"/>
      <c r="P49" s="34"/>
      <c r="Q49" s="34"/>
      <c r="R49" s="34"/>
      <c r="S49" s="34"/>
      <c r="T49" s="34"/>
      <c r="U49" s="34"/>
      <c r="V49" s="34"/>
    </row>
    <row r="50" spans="2:25" ht="29" x14ac:dyDescent="0.2">
      <c r="B50" s="360" t="s">
        <v>25</v>
      </c>
      <c r="C50" s="360"/>
      <c r="D50" s="360"/>
      <c r="E50" s="360"/>
      <c r="F50" s="360"/>
      <c r="G50" s="360"/>
      <c r="H50" s="360"/>
      <c r="I50" s="360"/>
      <c r="J50" s="360"/>
      <c r="K50" s="360"/>
      <c r="L50" s="360"/>
      <c r="M50" s="360"/>
      <c r="N50" s="360"/>
      <c r="O50" s="360"/>
      <c r="P50" s="360"/>
      <c r="Q50" s="108"/>
      <c r="R50" s="33">
        <f>IF(R52&lt;=0,1,R52)</f>
        <v>1</v>
      </c>
      <c r="S50" s="108"/>
      <c r="T50" s="108"/>
      <c r="U50" s="108"/>
      <c r="V50" s="108"/>
    </row>
    <row r="51" spans="2:25" ht="6" customHeight="1" x14ac:dyDescent="0.2"/>
    <row r="52" spans="2:25" ht="37.5" customHeight="1" x14ac:dyDescent="0.25">
      <c r="B52" s="377" t="s">
        <v>26</v>
      </c>
      <c r="C52" s="378"/>
      <c r="D52" s="379"/>
      <c r="E52" s="35" t="s">
        <v>47</v>
      </c>
      <c r="F52" s="79" t="s">
        <v>266</v>
      </c>
      <c r="G52" s="35" t="s">
        <v>267</v>
      </c>
      <c r="H52" s="35" t="s">
        <v>268</v>
      </c>
      <c r="I52" s="112" t="s">
        <v>269</v>
      </c>
      <c r="J52" s="380" t="s">
        <v>270</v>
      </c>
      <c r="K52" s="380"/>
      <c r="L52" s="79" t="s">
        <v>271</v>
      </c>
      <c r="M52" s="247" t="s">
        <v>272</v>
      </c>
      <c r="N52" s="247"/>
      <c r="O52" s="79" t="s">
        <v>273</v>
      </c>
      <c r="P52" s="79" t="s">
        <v>274</v>
      </c>
      <c r="Q52" s="113">
        <f>AVERAGE(Q53:Q53)</f>
        <v>50</v>
      </c>
      <c r="R52" s="33">
        <f>IF(G55="Fuerte",R23-2,IF(G55="Moderado",R23-1,R23))</f>
        <v>1</v>
      </c>
      <c r="S52" s="52" t="str">
        <f>CONCATENATE(R50,Q48)</f>
        <v>14</v>
      </c>
      <c r="T52" s="51"/>
      <c r="U52" s="51"/>
      <c r="V52" s="51"/>
      <c r="X52" s="52"/>
      <c r="Y52" s="53"/>
    </row>
    <row r="53" spans="2:25" ht="112.5" customHeight="1" x14ac:dyDescent="0.2">
      <c r="B53" s="381" t="s">
        <v>275</v>
      </c>
      <c r="C53" s="381"/>
      <c r="D53" s="381"/>
      <c r="E53" s="54" t="s">
        <v>276</v>
      </c>
      <c r="F53" s="54" t="s">
        <v>277</v>
      </c>
      <c r="G53" s="54" t="s">
        <v>278</v>
      </c>
      <c r="H53" s="54" t="s">
        <v>279</v>
      </c>
      <c r="I53" s="54" t="s">
        <v>280</v>
      </c>
      <c r="J53" s="382" t="s">
        <v>281</v>
      </c>
      <c r="K53" s="383"/>
      <c r="L53" s="54" t="s">
        <v>282</v>
      </c>
      <c r="M53" s="114">
        <f>IFERROR(IF(SUM(R53:X53)=0,"",SUM(R53:X53)),"")</f>
        <v>95</v>
      </c>
      <c r="N53" s="114" t="str">
        <f t="shared" ref="N53" si="0">IF(M53="","",IF(AND(M53&gt;=0,M53&lt;=85),"Débil",IF(AND(M53&gt;=86,M53&lt;=95),"Moderado",IF(M53&gt;=96,"Fuerte",""))))</f>
        <v>Moderado</v>
      </c>
      <c r="O53" s="115" t="s">
        <v>283</v>
      </c>
      <c r="P53" s="114" t="str">
        <f>IF(Q53="","",IF(Q53=100,"Fuerte",IF(Q53=50,"Moderado","Débil")))</f>
        <v>Moderado</v>
      </c>
      <c r="Q53" s="109">
        <f t="shared" ref="Q53" si="1">IF(M53="","",IF(AND(N53="Fuerte",O53="Fuerte"),100,IF(OR(AND(N53="Moderado",O53="Moderado"),AND(N53&lt;&gt;"Débil",O53&lt;&gt;"Débil")),50,IF(OR(N53="Débil",O53="Débil"),0,""))))</f>
        <v>50</v>
      </c>
      <c r="R53" s="116">
        <f t="shared" ref="R53" si="2">IF(E53="Asignado",15,IF(E53="No Asignado",0,""))</f>
        <v>15</v>
      </c>
      <c r="S53" s="116">
        <f t="shared" ref="S53" si="3">IF(F53="Adecuado",15,IF(F53="Inadecuado",0,""))</f>
        <v>15</v>
      </c>
      <c r="T53" s="116">
        <f t="shared" ref="T53" si="4">IF(G53="Oportuna",15,IF(G53="Inoportuna",0,""))</f>
        <v>15</v>
      </c>
      <c r="U53" s="116">
        <f t="shared" ref="U53" si="5">IF(H53="Prevenir",15,IF(H53="Detectar",10,IF(H53="No es un Control",0,"")))</f>
        <v>10</v>
      </c>
      <c r="V53" s="116">
        <f t="shared" ref="V53" si="6">IF(I53="Confiable",15,IF(I53="No Confiable",0,""))</f>
        <v>15</v>
      </c>
      <c r="W53" s="116">
        <f t="shared" ref="W53" si="7">IF(J53="Se identifica y se gestionan para subsanar la observación",15,IF(J53="No se identifica y se gestionan para subsanar la observación",0,""))</f>
        <v>15</v>
      </c>
      <c r="X53" s="117">
        <f>IF(L53="Completa",10,IF(L53="Incompleta",5,IF(L53="No Existe",0,"")))</f>
        <v>10</v>
      </c>
    </row>
    <row r="54" spans="2:25" x14ac:dyDescent="0.2">
      <c r="B54" s="34"/>
      <c r="C54" s="34"/>
      <c r="D54" s="34"/>
      <c r="R54" s="59"/>
      <c r="S54" s="59"/>
      <c r="T54" s="59"/>
      <c r="U54" s="59"/>
      <c r="V54" s="59"/>
      <c r="W54" s="52"/>
      <c r="X54" s="52"/>
    </row>
    <row r="55" spans="2:25" ht="26" x14ac:dyDescent="0.2">
      <c r="B55" s="384" t="s">
        <v>284</v>
      </c>
      <c r="C55" s="384"/>
      <c r="D55" s="384"/>
      <c r="E55" s="384"/>
      <c r="F55" s="384"/>
      <c r="G55" s="376" t="str">
        <f>IFERROR(IF(Q52=100,"Fuerte",IF(AND(Q52&lt;100,Q52&gt;=50),"Moderado",IF(Q52&lt;50,"Débil",""))),"")</f>
        <v>Moderado</v>
      </c>
      <c r="H55" s="376"/>
      <c r="I55" s="376"/>
      <c r="J55" s="376"/>
      <c r="K55" s="376"/>
      <c r="L55" s="376"/>
      <c r="M55" s="376"/>
      <c r="N55" s="376"/>
      <c r="O55" s="376"/>
      <c r="P55" s="376"/>
      <c r="R55" s="59"/>
      <c r="S55" s="59"/>
      <c r="T55" s="59"/>
      <c r="U55" s="59"/>
      <c r="V55" s="59"/>
      <c r="W55" s="52"/>
      <c r="X55" s="52"/>
    </row>
    <row r="56" spans="2:25" x14ac:dyDescent="0.2">
      <c r="B56" s="34"/>
      <c r="C56" s="34"/>
      <c r="D56" s="34"/>
      <c r="R56" s="59"/>
      <c r="S56" s="59"/>
      <c r="T56" s="59"/>
      <c r="U56" s="59"/>
      <c r="V56" s="59"/>
      <c r="W56" s="52"/>
      <c r="X56" s="52"/>
    </row>
    <row r="57" spans="2:25" ht="29" x14ac:dyDescent="0.2">
      <c r="B57" s="360" t="s">
        <v>42</v>
      </c>
      <c r="C57" s="360"/>
      <c r="D57" s="360"/>
      <c r="E57" s="360"/>
      <c r="F57" s="360"/>
      <c r="G57" s="360"/>
      <c r="H57" s="360"/>
      <c r="I57" s="360"/>
      <c r="J57" s="360"/>
      <c r="K57" s="360"/>
      <c r="L57" s="360"/>
      <c r="M57" s="360"/>
      <c r="N57" s="360"/>
      <c r="O57" s="360"/>
      <c r="P57" s="360"/>
      <c r="Q57" s="108"/>
      <c r="R57" s="108"/>
      <c r="S57" s="108"/>
      <c r="T57" s="108"/>
      <c r="U57" s="108"/>
      <c r="V57" s="108"/>
    </row>
    <row r="58" spans="2:25" ht="5.25" customHeight="1" x14ac:dyDescent="0.2"/>
    <row r="59" spans="2:25" ht="21" x14ac:dyDescent="0.25">
      <c r="B59" s="118" t="s">
        <v>43</v>
      </c>
      <c r="C59" s="370" t="s">
        <v>44</v>
      </c>
      <c r="D59" s="370"/>
      <c r="E59" s="370"/>
      <c r="F59" s="370"/>
      <c r="G59" s="370"/>
      <c r="H59" s="370"/>
      <c r="I59" s="118" t="s">
        <v>45</v>
      </c>
      <c r="J59" s="118" t="s">
        <v>46</v>
      </c>
      <c r="K59" s="371" t="s">
        <v>47</v>
      </c>
      <c r="L59" s="372"/>
      <c r="M59" s="373"/>
      <c r="N59" s="370" t="s">
        <v>34</v>
      </c>
      <c r="O59" s="370"/>
      <c r="P59" s="370"/>
      <c r="Q59" s="42"/>
      <c r="R59" s="42"/>
      <c r="S59" s="42"/>
      <c r="T59" s="42"/>
      <c r="U59" s="42"/>
      <c r="V59" s="42"/>
    </row>
    <row r="60" spans="2:25" ht="30" customHeight="1" x14ac:dyDescent="0.2">
      <c r="B60" s="61" t="s">
        <v>48</v>
      </c>
      <c r="C60" s="353" t="s">
        <v>285</v>
      </c>
      <c r="D60" s="353"/>
      <c r="E60" s="353"/>
      <c r="F60" s="353"/>
      <c r="G60" s="353"/>
      <c r="H60" s="353"/>
      <c r="I60" s="62">
        <v>46054</v>
      </c>
      <c r="J60" s="62">
        <v>46381</v>
      </c>
      <c r="K60" s="349" t="s">
        <v>286</v>
      </c>
      <c r="L60" s="369"/>
      <c r="M60" s="350"/>
      <c r="N60" s="251" t="s">
        <v>287</v>
      </c>
      <c r="O60" s="251"/>
      <c r="P60" s="251"/>
      <c r="Q60" s="119"/>
      <c r="R60" s="34"/>
      <c r="S60" s="34"/>
      <c r="T60" s="34"/>
      <c r="U60" s="34"/>
      <c r="V60" s="34"/>
    </row>
    <row r="61" spans="2:25" ht="30" customHeight="1" x14ac:dyDescent="0.2">
      <c r="B61" s="61" t="s">
        <v>12</v>
      </c>
      <c r="C61" s="353" t="s">
        <v>288</v>
      </c>
      <c r="D61" s="353"/>
      <c r="E61" s="353"/>
      <c r="F61" s="353"/>
      <c r="G61" s="353"/>
      <c r="H61" s="353"/>
      <c r="I61" s="62">
        <v>46054</v>
      </c>
      <c r="J61" s="62">
        <v>46381</v>
      </c>
      <c r="K61" s="349" t="s">
        <v>289</v>
      </c>
      <c r="L61" s="369"/>
      <c r="M61" s="350"/>
      <c r="N61" s="251" t="s">
        <v>290</v>
      </c>
      <c r="O61" s="251"/>
      <c r="P61" s="251"/>
      <c r="Q61" s="119"/>
      <c r="R61" s="34"/>
      <c r="S61" s="34"/>
      <c r="T61" s="34"/>
      <c r="U61" s="34"/>
      <c r="V61" s="34"/>
    </row>
    <row r="62" spans="2:25" ht="30" customHeight="1" x14ac:dyDescent="0.2">
      <c r="B62" s="61" t="s">
        <v>12</v>
      </c>
      <c r="C62" s="366" t="s">
        <v>291</v>
      </c>
      <c r="D62" s="367"/>
      <c r="E62" s="367"/>
      <c r="F62" s="367"/>
      <c r="G62" s="367"/>
      <c r="H62" s="368"/>
      <c r="I62" s="62">
        <v>46054</v>
      </c>
      <c r="J62" s="62">
        <v>46381</v>
      </c>
      <c r="K62" s="349" t="s">
        <v>289</v>
      </c>
      <c r="L62" s="369"/>
      <c r="M62" s="350"/>
      <c r="N62" s="251" t="s">
        <v>292</v>
      </c>
      <c r="O62" s="251"/>
      <c r="P62" s="251"/>
      <c r="Q62" s="119"/>
      <c r="R62" s="34"/>
      <c r="S62" s="34"/>
      <c r="T62" s="34"/>
      <c r="U62" s="34"/>
      <c r="V62" s="34"/>
    </row>
    <row r="63" spans="2:25" ht="30" customHeight="1" x14ac:dyDescent="0.2">
      <c r="B63" s="61" t="s">
        <v>12</v>
      </c>
      <c r="C63" s="353" t="s">
        <v>293</v>
      </c>
      <c r="D63" s="353"/>
      <c r="E63" s="353"/>
      <c r="F63" s="353"/>
      <c r="G63" s="353"/>
      <c r="H63" s="353"/>
      <c r="I63" s="62">
        <v>46054</v>
      </c>
      <c r="J63" s="62">
        <v>46381</v>
      </c>
      <c r="K63" s="349" t="s">
        <v>289</v>
      </c>
      <c r="L63" s="369"/>
      <c r="M63" s="350"/>
      <c r="N63" s="251" t="s">
        <v>290</v>
      </c>
      <c r="O63" s="251"/>
      <c r="P63" s="251"/>
      <c r="Q63" s="49"/>
      <c r="R63" s="34"/>
      <c r="S63" s="34"/>
      <c r="T63" s="34"/>
      <c r="U63" s="34"/>
      <c r="V63" s="34"/>
    </row>
    <row r="65" spans="1:26" ht="29" x14ac:dyDescent="0.2">
      <c r="B65" s="360" t="s">
        <v>53</v>
      </c>
      <c r="C65" s="360"/>
      <c r="D65" s="360"/>
      <c r="E65" s="360"/>
      <c r="F65" s="360"/>
      <c r="G65" s="360"/>
      <c r="H65" s="360"/>
      <c r="I65" s="360"/>
      <c r="J65" s="360"/>
      <c r="K65" s="360"/>
      <c r="L65" s="360"/>
      <c r="M65" s="360"/>
      <c r="N65" s="360"/>
      <c r="O65" s="360"/>
      <c r="P65" s="360"/>
      <c r="Q65" s="108"/>
      <c r="R65" s="108"/>
      <c r="S65" s="108"/>
      <c r="T65" s="108"/>
      <c r="U65" s="108"/>
      <c r="V65" s="108"/>
    </row>
    <row r="67" spans="1:26" ht="46.5" customHeight="1" x14ac:dyDescent="0.2">
      <c r="D67" s="361" t="s">
        <v>54</v>
      </c>
      <c r="E67" s="362"/>
      <c r="F67" s="363" t="str">
        <f>IFERROR(VLOOKUP(Q23,[4]Hoja2!B45:C59,2,FALSE),"")</f>
        <v>Alto</v>
      </c>
      <c r="G67" s="363"/>
      <c r="H67" s="65"/>
      <c r="J67" s="364" t="s">
        <v>55</v>
      </c>
      <c r="K67" s="364"/>
      <c r="L67" s="363" t="str">
        <f>IFERROR(VLOOKUP(S52,[4]Hoja2!B45:C59,2,FALSE),"")</f>
        <v>Alto</v>
      </c>
      <c r="M67" s="363"/>
      <c r="N67" s="363"/>
      <c r="O67" s="120"/>
      <c r="P67" s="120"/>
      <c r="Q67" s="120"/>
      <c r="R67" s="65"/>
      <c r="S67" s="65"/>
      <c r="T67" s="65"/>
      <c r="U67" s="65"/>
      <c r="V67" s="65"/>
    </row>
    <row r="69" spans="1:26" ht="26" x14ac:dyDescent="0.2">
      <c r="B69" s="40"/>
      <c r="C69" s="40"/>
      <c r="H69" s="365" t="s">
        <v>19</v>
      </c>
      <c r="I69" s="365"/>
      <c r="J69" s="365"/>
    </row>
    <row r="70" spans="1:26" ht="21" x14ac:dyDescent="0.2">
      <c r="B70" s="40"/>
      <c r="C70" s="40"/>
      <c r="F70" s="66"/>
      <c r="G70" s="66"/>
      <c r="H70" s="121" t="s">
        <v>58</v>
      </c>
      <c r="I70" s="121" t="s">
        <v>59</v>
      </c>
      <c r="J70" s="121" t="s">
        <v>60</v>
      </c>
    </row>
    <row r="71" spans="1:26" ht="5.25" customHeight="1" x14ac:dyDescent="0.2">
      <c r="B71" s="40"/>
      <c r="C71" s="40"/>
      <c r="F71" s="66"/>
      <c r="G71" s="66"/>
      <c r="H71" s="66"/>
      <c r="I71" s="66"/>
      <c r="J71" s="66"/>
    </row>
    <row r="72" spans="1:26" ht="37.5" customHeight="1" x14ac:dyDescent="0.2">
      <c r="F72" s="359" t="s">
        <v>17</v>
      </c>
      <c r="G72" s="121" t="s">
        <v>294</v>
      </c>
      <c r="H72" s="122" t="str">
        <f>IFERROR(CONCATENATE(IF($Q$23="53","Inherente","")," ",IF($S$52="53","Residual","")),"")</f>
        <v xml:space="preserve"> </v>
      </c>
      <c r="I72" s="123" t="str">
        <f>IFERROR(CONCATENATE(IF($Q$23="54","Inherente","")," ",IF($S$52="54","Residual","")),"")</f>
        <v xml:space="preserve"> </v>
      </c>
      <c r="J72" s="123" t="str">
        <f>IFERROR(CONCATENATE(IF($Q$23="55","Inherente","")," ",IF($S$52="55","Residual","")),"")</f>
        <v xml:space="preserve"> </v>
      </c>
      <c r="R72" s="108"/>
      <c r="S72" s="108"/>
      <c r="T72" s="108"/>
      <c r="U72" s="108"/>
      <c r="V72" s="108"/>
    </row>
    <row r="73" spans="1:26" ht="37.5" customHeight="1" x14ac:dyDescent="0.2">
      <c r="F73" s="359"/>
      <c r="G73" s="121" t="s">
        <v>295</v>
      </c>
      <c r="H73" s="124" t="str">
        <f>IFERROR(CONCATENATE(IF($Q$23="43","Inherente","")," ",IF($S$52="43","Residual","")),"")</f>
        <v xml:space="preserve"> </v>
      </c>
      <c r="I73" s="123" t="str">
        <f>IFERROR(CONCATENATE(IF($Q$23="44","Inherente","")," ",IF($S$52="44","Residual","")),"")</f>
        <v xml:space="preserve"> </v>
      </c>
      <c r="J73" s="123" t="str">
        <f>IFERROR(CONCATENATE(IF($Q$23="45","Inherente","")," ",IF($S$52="45","Residual","")),"")</f>
        <v xml:space="preserve"> </v>
      </c>
      <c r="L73" s="125" t="s">
        <v>62</v>
      </c>
      <c r="R73" s="97"/>
      <c r="S73" s="97"/>
      <c r="T73" s="97"/>
      <c r="U73" s="97"/>
      <c r="V73" s="97"/>
    </row>
    <row r="74" spans="1:26" ht="37.5" customHeight="1" x14ac:dyDescent="0.2">
      <c r="F74" s="359"/>
      <c r="G74" s="121" t="s">
        <v>296</v>
      </c>
      <c r="H74" s="124" t="str">
        <f>IFERROR(CONCATENATE(IF($Q$23="33","Inherente","")," ",IF($S$52="33","Residual","")),"")</f>
        <v xml:space="preserve"> </v>
      </c>
      <c r="I74" s="123" t="str">
        <f>IFERROR(CONCATENATE(IF($Q$23="34","Inherente","")," ",IF($S$52="34","Residual","")),"")</f>
        <v xml:space="preserve"> </v>
      </c>
      <c r="J74" s="123" t="str">
        <f>IFERROR(CONCATENATE(IF($Q$23="35","Inherente","")," ",IF($S$52="35","Residual","")),"")</f>
        <v xml:space="preserve"> </v>
      </c>
      <c r="L74" s="126" t="s">
        <v>64</v>
      </c>
      <c r="R74" s="97"/>
      <c r="S74" s="97"/>
      <c r="T74" s="97"/>
      <c r="U74" s="97"/>
      <c r="V74" s="97"/>
    </row>
    <row r="75" spans="1:26" ht="37.5" customHeight="1" x14ac:dyDescent="0.2">
      <c r="F75" s="359"/>
      <c r="G75" s="121" t="s">
        <v>244</v>
      </c>
      <c r="H75" s="127" t="str">
        <f>IFERROR(CONCATENATE(IF($Q$23="23","Inherente","")," ",IF($S$52="23","Residual","")),"")</f>
        <v xml:space="preserve"> </v>
      </c>
      <c r="I75" s="124" t="str">
        <f>IFERROR(CONCATENATE(IF($Q$23="24","Inherente","")," ",IF($S$52="24","Residual","")),"")</f>
        <v xml:space="preserve">Inherente </v>
      </c>
      <c r="J75" s="123" t="str">
        <f>IFERROR(CONCATENATE(IF($Q$23="25","Inherente","")," ",IF($S$52="25","Residual","")),"")</f>
        <v xml:space="preserve"> </v>
      </c>
      <c r="L75" s="128" t="s">
        <v>58</v>
      </c>
      <c r="O75" s="97"/>
      <c r="P75" s="97"/>
      <c r="Q75" s="97"/>
      <c r="R75" s="97"/>
      <c r="S75" s="97"/>
      <c r="T75" s="97"/>
      <c r="U75" s="97"/>
      <c r="V75" s="97"/>
    </row>
    <row r="76" spans="1:26" ht="37.5" customHeight="1" x14ac:dyDescent="0.2">
      <c r="F76" s="359"/>
      <c r="G76" s="121" t="s">
        <v>297</v>
      </c>
      <c r="H76" s="127" t="str">
        <f>IFERROR(CONCATENATE(IF($Q$23="13","Inherente","")," ",IF($S$52="13","Residual","")),"")</f>
        <v xml:space="preserve"> </v>
      </c>
      <c r="I76" s="124" t="str">
        <f>IFERROR(CONCATENATE(IF($Q$23="14","Inherente","")," ",IF($S$52="14","Residual","")),"")</f>
        <v xml:space="preserve"> Residual</v>
      </c>
      <c r="J76" s="123" t="str">
        <f>IFERROR(CONCATENATE(IF($Q$23="15","Inherente","")," ",IF($S$52="15","Residual","")),"")</f>
        <v xml:space="preserve"> </v>
      </c>
    </row>
    <row r="77" spans="1:26" s="129" customFormat="1" x14ac:dyDescent="0.2">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row>
  </sheetData>
  <sheetProtection selectLockedCells="1"/>
  <mergeCells count="83">
    <mergeCell ref="C17:H17"/>
    <mergeCell ref="I17:O17"/>
    <mergeCell ref="B2:P2"/>
    <mergeCell ref="C4:G4"/>
    <mergeCell ref="J4:O4"/>
    <mergeCell ref="B7:P7"/>
    <mergeCell ref="M11:N11"/>
    <mergeCell ref="B19:P19"/>
    <mergeCell ref="B21:P21"/>
    <mergeCell ref="B23:P23"/>
    <mergeCell ref="B25:P25"/>
    <mergeCell ref="E27:L27"/>
    <mergeCell ref="M27:N27"/>
    <mergeCell ref="E28:L28"/>
    <mergeCell ref="M28:N28"/>
    <mergeCell ref="E29:L29"/>
    <mergeCell ref="M29:N29"/>
    <mergeCell ref="E30:L30"/>
    <mergeCell ref="M30:N30"/>
    <mergeCell ref="E31:L31"/>
    <mergeCell ref="M31:N31"/>
    <mergeCell ref="E32:L32"/>
    <mergeCell ref="M32:N32"/>
    <mergeCell ref="E33:L33"/>
    <mergeCell ref="M33:N33"/>
    <mergeCell ref="E34:L34"/>
    <mergeCell ref="M34:N34"/>
    <mergeCell ref="E35:L35"/>
    <mergeCell ref="M35:N35"/>
    <mergeCell ref="E36:L36"/>
    <mergeCell ref="M36:N36"/>
    <mergeCell ref="E37:L37"/>
    <mergeCell ref="M37:N37"/>
    <mergeCell ref="E38:L38"/>
    <mergeCell ref="M38:N38"/>
    <mergeCell ref="E39:L39"/>
    <mergeCell ref="M39:N39"/>
    <mergeCell ref="E40:L40"/>
    <mergeCell ref="M40:N40"/>
    <mergeCell ref="E41:L41"/>
    <mergeCell ref="M41:N41"/>
    <mergeCell ref="E42:L42"/>
    <mergeCell ref="M42:N42"/>
    <mergeCell ref="E43:L43"/>
    <mergeCell ref="M43:N43"/>
    <mergeCell ref="E44:L44"/>
    <mergeCell ref="M44:N44"/>
    <mergeCell ref="E45:L45"/>
    <mergeCell ref="M45:N45"/>
    <mergeCell ref="C59:H59"/>
    <mergeCell ref="K59:M59"/>
    <mergeCell ref="N59:P59"/>
    <mergeCell ref="E46:L46"/>
    <mergeCell ref="M46:N46"/>
    <mergeCell ref="B48:P48"/>
    <mergeCell ref="B50:P50"/>
    <mergeCell ref="B52:D52"/>
    <mergeCell ref="J52:K52"/>
    <mergeCell ref="M52:N52"/>
    <mergeCell ref="B53:D53"/>
    <mergeCell ref="J53:K53"/>
    <mergeCell ref="B55:F55"/>
    <mergeCell ref="G55:P55"/>
    <mergeCell ref="B57:P57"/>
    <mergeCell ref="C60:H60"/>
    <mergeCell ref="K60:M60"/>
    <mergeCell ref="N60:P60"/>
    <mergeCell ref="C61:H61"/>
    <mergeCell ref="K61:M61"/>
    <mergeCell ref="N61:P61"/>
    <mergeCell ref="C62:H62"/>
    <mergeCell ref="K62:M62"/>
    <mergeCell ref="N62:P62"/>
    <mergeCell ref="C63:H63"/>
    <mergeCell ref="K63:M63"/>
    <mergeCell ref="N63:P63"/>
    <mergeCell ref="F72:F76"/>
    <mergeCell ref="B65:P65"/>
    <mergeCell ref="D67:E67"/>
    <mergeCell ref="F67:G67"/>
    <mergeCell ref="J67:K67"/>
    <mergeCell ref="L67:N67"/>
    <mergeCell ref="H69:J69"/>
  </mergeCells>
  <conditionalFormatting sqref="B23">
    <cfRule type="expression" dxfId="308" priority="11">
      <formula>$B$23="Casi Seguro"</formula>
    </cfRule>
    <cfRule type="expression" dxfId="307" priority="12">
      <formula>$B$23="Probable"</formula>
    </cfRule>
    <cfRule type="expression" dxfId="306" priority="13">
      <formula>$B$23="Posible"</formula>
    </cfRule>
    <cfRule type="expression" dxfId="305" priority="14">
      <formula>$B$23="Improbable"</formula>
    </cfRule>
    <cfRule type="expression" dxfId="304" priority="15">
      <formula>$B$23="Rara Vez"</formula>
    </cfRule>
  </conditionalFormatting>
  <conditionalFormatting sqref="B48">
    <cfRule type="expression" dxfId="303" priority="4">
      <formula>$B$48="Catastrófico"</formula>
    </cfRule>
    <cfRule type="expression" dxfId="302" priority="5">
      <formula>$B$48="Mayor"</formula>
    </cfRule>
    <cfRule type="expression" dxfId="301" priority="6">
      <formula>$B$48="Moderado"</formula>
    </cfRule>
  </conditionalFormatting>
  <conditionalFormatting sqref="E28:E46">
    <cfRule type="expression" dxfId="300" priority="1">
      <formula>M28="SI"</formula>
    </cfRule>
  </conditionalFormatting>
  <conditionalFormatting sqref="F67">
    <cfRule type="expression" dxfId="299" priority="16">
      <formula>$F$67="Extremo"</formula>
    </cfRule>
    <cfRule type="expression" dxfId="298" priority="17">
      <formula>$F$67="Alto"</formula>
    </cfRule>
    <cfRule type="expression" dxfId="297" priority="18">
      <formula>$F$67="Moderado"</formula>
    </cfRule>
    <cfRule type="expression" dxfId="296" priority="19">
      <formula>$F$67="Bajo"</formula>
    </cfRule>
  </conditionalFormatting>
  <conditionalFormatting sqref="L67">
    <cfRule type="expression" dxfId="295" priority="7">
      <formula>$L$67="Extremo"</formula>
    </cfRule>
    <cfRule type="expression" dxfId="294" priority="8">
      <formula>$L$67="Alto"</formula>
    </cfRule>
    <cfRule type="expression" dxfId="293" priority="9">
      <formula>$L$67="Moderado"</formula>
    </cfRule>
    <cfRule type="expression" dxfId="292" priority="10">
      <formula>$L$67="Bajo"</formula>
    </cfRule>
  </conditionalFormatting>
  <conditionalFormatting sqref="M28:M46">
    <cfRule type="expression" dxfId="291" priority="2">
      <formula>AB28="SI"</formula>
    </cfRule>
    <cfRule type="expression" dxfId="290" priority="3">
      <formula>AC28="SI"</formula>
    </cfRule>
  </conditionalFormatting>
  <dataValidations count="12">
    <dataValidation type="list" allowBlank="1" showInputMessage="1" showErrorMessage="1" sqref="B23" xr:uid="{399057DB-293F-42A1-AF4A-B16D94335B7B}">
      <formula1>"Rara Vez,Improbable,Posible,Probable,Casi Seguro"</formula1>
    </dataValidation>
    <dataValidation type="list" allowBlank="1" showInputMessage="1" showErrorMessage="1" sqref="M28:M46" xr:uid="{C29BD75D-A1E3-4C8D-B3C4-F2F5D8F745C8}">
      <formula1>"SI,NO"</formula1>
    </dataValidation>
    <dataValidation type="list" allowBlank="1" showInputMessage="1" showErrorMessage="1" sqref="E53" xr:uid="{A64CECC2-AAA6-4457-9D1B-8CAB416F4C1E}">
      <formula1>"Asignado,No Asignado"</formula1>
    </dataValidation>
    <dataValidation type="list" allowBlank="1" showInputMessage="1" showErrorMessage="1" sqref="F53" xr:uid="{A67A6065-3917-413A-8C0D-A191AEB9A750}">
      <formula1>"Adecuado,Inadecuado"</formula1>
    </dataValidation>
    <dataValidation type="list" allowBlank="1" showInputMessage="1" showErrorMessage="1" sqref="G53" xr:uid="{7AA4BDBF-F091-4DFD-A5C6-DF74BD8D99D9}">
      <formula1>"Oportuna,Inoportuna"</formula1>
    </dataValidation>
    <dataValidation type="list" allowBlank="1" showInputMessage="1" showErrorMessage="1" sqref="H53" xr:uid="{FD647662-594D-4E08-B878-672BC9E41D36}">
      <formula1>"Prevenir,Detectar,No es un Control"</formula1>
    </dataValidation>
    <dataValidation type="list" allowBlank="1" showInputMessage="1" showErrorMessage="1" sqref="I53" xr:uid="{433B6472-5829-4450-A3AA-7263926A6FAF}">
      <formula1>"Confiable,No Confiable"</formula1>
    </dataValidation>
    <dataValidation type="list" allowBlank="1" showInputMessage="1" showErrorMessage="1" sqref="L53" xr:uid="{D96F868D-367A-4C78-97F0-3CBDBBCF2D5D}">
      <formula1>"Completa,Incompleta,No Existe"</formula1>
    </dataValidation>
    <dataValidation type="list" allowBlank="1" showInputMessage="1" showErrorMessage="1" sqref="J53:K53" xr:uid="{E923EDE9-3AFC-4D66-8471-2CF2ED73ED16}">
      <formula1>"Se identifica y se gestionan para subsanar la observación,No se identifica y se gestionan para subsanar la observación"</formula1>
    </dataValidation>
    <dataValidation type="list" allowBlank="1" showInputMessage="1" showErrorMessage="1" sqref="L53" xr:uid="{A8B73768-889D-420F-A897-8C39AA63BC0E}">
      <formula1>"Completa,Incompleta,NoExiste"</formula1>
    </dataValidation>
    <dataValidation type="list" allowBlank="1" showInputMessage="1" showErrorMessage="1" sqref="O53" xr:uid="{B70BA285-10C0-40EF-8864-9234E589CF9C}">
      <formula1>"Fuerte,Moderado,Débil"</formula1>
    </dataValidation>
    <dataValidation type="list" allowBlank="1" showInputMessage="1" showErrorMessage="1" sqref="B60:B63" xr:uid="{0296B803-DF6B-4E65-BBFF-24CE4466FAED}">
      <formula1>"Nacional,Regional,Centro Zonal"</formula1>
    </dataValidation>
  </dataValidations>
  <pageMargins left="0.82677165354330717" right="0.62992125984251968" top="1.0629921259842521" bottom="0.74803149606299213" header="0.31496062992125984" footer="0.31496062992125984"/>
  <pageSetup scale="29"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27326-28BF-42D2-B209-D654FA6C5E35}">
  <sheetPr>
    <tabColor theme="8"/>
    <pageSetUpPr fitToPage="1"/>
  </sheetPr>
  <dimension ref="A1:AF82"/>
  <sheetViews>
    <sheetView showGridLines="0" zoomScale="70" zoomScaleNormal="70" zoomScalePageLayoutView="70" workbookViewId="0">
      <selection activeCell="F76" sqref="F76"/>
    </sheetView>
  </sheetViews>
  <sheetFormatPr baseColWidth="10" defaultColWidth="0" defaultRowHeight="15" x14ac:dyDescent="0.2"/>
  <cols>
    <col min="1" max="1" width="2.83203125" style="33" customWidth="1"/>
    <col min="2" max="2" width="17.1640625" style="33" customWidth="1"/>
    <col min="3" max="5" width="21.5" style="33" customWidth="1"/>
    <col min="6" max="6" width="23" style="33" customWidth="1"/>
    <col min="7" max="12" width="21.5" style="33" customWidth="1"/>
    <col min="13" max="13" width="8.5" style="33" customWidth="1"/>
    <col min="14" max="14" width="12.83203125" style="33" customWidth="1"/>
    <col min="15" max="16" width="21.5" style="33" customWidth="1"/>
    <col min="17" max="17" width="4.5" style="33" hidden="1" customWidth="1"/>
    <col min="18" max="24" width="3.5" style="33" hidden="1" customWidth="1"/>
    <col min="25" max="25" width="2.83203125" style="33" customWidth="1"/>
    <col min="26" max="32" width="0" style="33" hidden="1" customWidth="1"/>
    <col min="33" max="16384" width="11.5" style="33" hidden="1"/>
  </cols>
  <sheetData>
    <row r="1" spans="1:25" s="95" customFormat="1" x14ac:dyDescent="0.2">
      <c r="A1" s="33"/>
      <c r="B1" s="33"/>
      <c r="C1" s="33"/>
      <c r="D1" s="33"/>
      <c r="E1" s="33"/>
      <c r="F1" s="33"/>
      <c r="G1" s="33"/>
      <c r="H1" s="33"/>
      <c r="I1" s="33"/>
      <c r="J1" s="33"/>
      <c r="K1" s="33"/>
      <c r="L1" s="33"/>
      <c r="M1" s="33"/>
      <c r="N1" s="33"/>
      <c r="O1" s="33"/>
      <c r="P1" s="33"/>
      <c r="Q1" s="33"/>
      <c r="R1" s="33"/>
      <c r="S1" s="33"/>
      <c r="T1" s="33"/>
      <c r="U1" s="33"/>
      <c r="V1" s="33"/>
      <c r="W1" s="33"/>
      <c r="X1" s="33"/>
      <c r="Y1" s="33"/>
    </row>
    <row r="2" spans="1:25" ht="29" x14ac:dyDescent="0.2">
      <c r="B2" s="360" t="s">
        <v>0</v>
      </c>
      <c r="C2" s="360"/>
      <c r="D2" s="360"/>
      <c r="E2" s="360"/>
      <c r="F2" s="360"/>
      <c r="G2" s="360"/>
      <c r="H2" s="360"/>
      <c r="I2" s="360"/>
      <c r="J2" s="360"/>
      <c r="K2" s="360"/>
      <c r="L2" s="360"/>
      <c r="M2" s="360"/>
      <c r="N2" s="360"/>
      <c r="O2" s="360"/>
      <c r="P2" s="360"/>
      <c r="Q2" s="36"/>
      <c r="R2" s="36"/>
      <c r="S2" s="36"/>
      <c r="T2" s="36"/>
      <c r="U2" s="36"/>
      <c r="V2" s="36"/>
    </row>
    <row r="4" spans="1:25" ht="26" x14ac:dyDescent="0.2">
      <c r="B4" s="96" t="s">
        <v>229</v>
      </c>
      <c r="C4" s="390" t="s">
        <v>230</v>
      </c>
      <c r="D4" s="390"/>
      <c r="E4" s="390"/>
      <c r="F4" s="390"/>
      <c r="G4" s="390"/>
      <c r="H4" s="97"/>
      <c r="I4" s="98" t="s">
        <v>3</v>
      </c>
      <c r="J4" s="390" t="s">
        <v>298</v>
      </c>
      <c r="K4" s="390"/>
      <c r="L4" s="390"/>
      <c r="M4" s="390"/>
      <c r="N4" s="390"/>
      <c r="O4" s="390"/>
      <c r="P4" s="97"/>
      <c r="Q4" s="97"/>
      <c r="R4" s="39"/>
      <c r="S4" s="39"/>
      <c r="T4" s="39"/>
      <c r="U4" s="39"/>
      <c r="V4" s="39"/>
    </row>
    <row r="5" spans="1:25" ht="6" customHeight="1" x14ac:dyDescent="0.2">
      <c r="B5" s="40"/>
      <c r="C5" s="40"/>
      <c r="D5" s="40"/>
    </row>
    <row r="6" spans="1:25" ht="24" x14ac:dyDescent="0.3">
      <c r="B6" s="99" t="s">
        <v>232</v>
      </c>
      <c r="C6" s="37"/>
      <c r="D6" s="37"/>
    </row>
    <row r="7" spans="1:25" ht="45" customHeight="1" x14ac:dyDescent="0.2">
      <c r="B7" s="391" t="s">
        <v>299</v>
      </c>
      <c r="C7" s="391"/>
      <c r="D7" s="391"/>
      <c r="E7" s="391"/>
      <c r="F7" s="391"/>
      <c r="G7" s="391"/>
      <c r="H7" s="391"/>
      <c r="I7" s="391"/>
      <c r="J7" s="391"/>
      <c r="K7" s="391"/>
      <c r="L7" s="391"/>
      <c r="M7" s="391"/>
      <c r="N7" s="391"/>
      <c r="O7" s="391"/>
      <c r="P7" s="391"/>
      <c r="Q7" s="100"/>
      <c r="R7" s="34"/>
      <c r="S7" s="34"/>
      <c r="T7" s="34"/>
      <c r="U7" s="34"/>
      <c r="V7" s="34"/>
    </row>
    <row r="8" spans="1:25" ht="6" customHeight="1" x14ac:dyDescent="0.2"/>
    <row r="9" spans="1:25" ht="24" hidden="1" x14ac:dyDescent="0.3">
      <c r="B9" s="99" t="s">
        <v>234</v>
      </c>
    </row>
    <row r="10" spans="1:25" ht="6.75" hidden="1" customHeight="1" x14ac:dyDescent="0.25">
      <c r="B10" s="41"/>
    </row>
    <row r="11" spans="1:25" ht="60" hidden="1" customHeight="1" x14ac:dyDescent="0.25">
      <c r="B11" s="101"/>
      <c r="C11" s="102" t="s">
        <v>235</v>
      </c>
      <c r="D11" s="80"/>
      <c r="E11" s="103" t="s">
        <v>236</v>
      </c>
      <c r="F11" s="104" t="s">
        <v>237</v>
      </c>
      <c r="G11" s="80"/>
      <c r="H11" s="103" t="s">
        <v>236</v>
      </c>
      <c r="I11" s="102" t="s">
        <v>238</v>
      </c>
      <c r="J11" s="105"/>
      <c r="K11" s="103" t="s">
        <v>236</v>
      </c>
      <c r="L11" s="102" t="s">
        <v>239</v>
      </c>
      <c r="M11" s="239"/>
      <c r="N11" s="239"/>
      <c r="O11" s="101"/>
      <c r="P11" s="101"/>
      <c r="Q11" s="101"/>
      <c r="R11" s="42"/>
      <c r="S11" s="42"/>
      <c r="T11" s="42"/>
      <c r="U11" s="42"/>
      <c r="V11" s="42"/>
    </row>
    <row r="12" spans="1:25" ht="5.25" hidden="1" customHeight="1" x14ac:dyDescent="0.25">
      <c r="B12" s="43"/>
      <c r="C12" s="43"/>
      <c r="D12" s="43"/>
      <c r="E12" s="43"/>
      <c r="F12" s="43"/>
      <c r="G12" s="43"/>
      <c r="H12" s="43"/>
      <c r="I12" s="43"/>
      <c r="J12" s="43"/>
      <c r="K12" s="43"/>
      <c r="L12" s="43"/>
      <c r="M12" s="43"/>
      <c r="N12" s="43"/>
      <c r="O12" s="43"/>
      <c r="P12" s="43"/>
      <c r="Q12" s="43"/>
      <c r="R12" s="42"/>
      <c r="S12" s="42"/>
      <c r="T12" s="42"/>
      <c r="U12" s="42"/>
      <c r="V12" s="42"/>
    </row>
    <row r="13" spans="1:25" ht="22.5" customHeight="1" x14ac:dyDescent="0.3">
      <c r="B13" s="99" t="s">
        <v>9</v>
      </c>
      <c r="C13" s="43"/>
      <c r="D13" s="43"/>
      <c r="E13" s="43"/>
      <c r="F13" s="43"/>
      <c r="G13" s="43"/>
      <c r="H13" s="43"/>
      <c r="I13" s="43"/>
      <c r="J13" s="43"/>
      <c r="K13" s="43"/>
      <c r="L13" s="43"/>
      <c r="M13" s="43"/>
      <c r="N13" s="43"/>
      <c r="O13" s="43"/>
      <c r="P13" s="43"/>
      <c r="Q13" s="43"/>
      <c r="R13" s="42"/>
      <c r="S13" s="42"/>
      <c r="T13" s="42"/>
      <c r="U13" s="42"/>
      <c r="V13" s="42"/>
    </row>
    <row r="14" spans="1:25" ht="22.5" customHeight="1" x14ac:dyDescent="0.25">
      <c r="B14" s="43"/>
      <c r="F14" s="106" t="s">
        <v>10</v>
      </c>
      <c r="G14" s="45" t="s">
        <v>11</v>
      </c>
      <c r="H14" s="106" t="s">
        <v>12</v>
      </c>
      <c r="I14" s="45" t="s">
        <v>11</v>
      </c>
      <c r="J14" s="106" t="s">
        <v>13</v>
      </c>
      <c r="K14" s="45"/>
      <c r="L14" s="97"/>
      <c r="M14" s="97"/>
      <c r="N14" s="97"/>
      <c r="O14" s="43"/>
      <c r="P14" s="43"/>
      <c r="Q14" s="43"/>
      <c r="R14" s="42"/>
      <c r="S14" s="42"/>
      <c r="T14" s="42"/>
      <c r="U14" s="42"/>
      <c r="V14" s="42"/>
    </row>
    <row r="15" spans="1:25" ht="7.5" customHeight="1" x14ac:dyDescent="0.25">
      <c r="B15" s="43"/>
      <c r="E15" s="66"/>
      <c r="F15" s="97"/>
      <c r="G15" s="66"/>
      <c r="H15" s="66"/>
      <c r="I15" s="97"/>
      <c r="J15" s="66"/>
      <c r="K15" s="97"/>
      <c r="L15" s="97"/>
      <c r="M15" s="97"/>
      <c r="N15" s="97"/>
      <c r="O15" s="43"/>
      <c r="P15" s="43"/>
      <c r="Q15" s="43"/>
      <c r="R15" s="42"/>
      <c r="S15" s="42"/>
      <c r="T15" s="42"/>
      <c r="U15" s="42"/>
      <c r="V15" s="42"/>
    </row>
    <row r="16" spans="1:25" ht="22.5" customHeight="1" x14ac:dyDescent="0.25">
      <c r="C16" s="107" t="s">
        <v>240</v>
      </c>
      <c r="E16" s="66"/>
      <c r="F16" s="97"/>
      <c r="G16" s="66"/>
      <c r="I16" s="107" t="s">
        <v>241</v>
      </c>
      <c r="J16" s="66"/>
      <c r="K16" s="97"/>
      <c r="L16" s="97"/>
      <c r="M16" s="97"/>
      <c r="N16" s="97"/>
      <c r="O16" s="43"/>
      <c r="P16" s="43"/>
      <c r="Q16" s="43"/>
      <c r="R16" s="42"/>
      <c r="S16" s="42"/>
      <c r="T16" s="42"/>
      <c r="U16" s="42"/>
      <c r="V16" s="42"/>
    </row>
    <row r="17" spans="2:24" ht="112.5" customHeight="1" x14ac:dyDescent="0.25">
      <c r="B17" s="101"/>
      <c r="C17" s="394" t="s">
        <v>300</v>
      </c>
      <c r="D17" s="395"/>
      <c r="E17" s="395"/>
      <c r="F17" s="395"/>
      <c r="G17" s="395"/>
      <c r="H17" s="395"/>
      <c r="I17" s="362" t="s">
        <v>301</v>
      </c>
      <c r="J17" s="384"/>
      <c r="K17" s="384"/>
      <c r="L17" s="384"/>
      <c r="M17" s="384"/>
      <c r="N17" s="384"/>
      <c r="O17" s="384"/>
      <c r="P17" s="97"/>
      <c r="Q17" s="97"/>
      <c r="R17" s="42"/>
      <c r="S17" s="42"/>
      <c r="T17" s="42"/>
      <c r="U17" s="42"/>
      <c r="V17" s="42"/>
    </row>
    <row r="19" spans="2:24" ht="29" x14ac:dyDescent="0.2">
      <c r="B19" s="360" t="s">
        <v>16</v>
      </c>
      <c r="C19" s="360"/>
      <c r="D19" s="360"/>
      <c r="E19" s="360"/>
      <c r="F19" s="360"/>
      <c r="G19" s="360"/>
      <c r="H19" s="360"/>
      <c r="I19" s="360"/>
      <c r="J19" s="360"/>
      <c r="K19" s="360"/>
      <c r="L19" s="360"/>
      <c r="M19" s="360"/>
      <c r="N19" s="360"/>
      <c r="O19" s="360"/>
      <c r="P19" s="360"/>
      <c r="Q19" s="108"/>
      <c r="R19" s="108"/>
      <c r="S19" s="108"/>
      <c r="T19" s="108"/>
      <c r="U19" s="108"/>
      <c r="V19" s="108"/>
    </row>
    <row r="20" spans="2:24" ht="5.25" customHeight="1" x14ac:dyDescent="0.2"/>
    <row r="21" spans="2:24" ht="24" x14ac:dyDescent="0.2">
      <c r="B21" s="385" t="s">
        <v>17</v>
      </c>
      <c r="C21" s="385"/>
      <c r="D21" s="385"/>
      <c r="E21" s="385"/>
      <c r="F21" s="385"/>
      <c r="G21" s="385"/>
      <c r="H21" s="385"/>
      <c r="I21" s="385"/>
      <c r="J21" s="385"/>
      <c r="K21" s="385"/>
      <c r="L21" s="385"/>
      <c r="M21" s="385"/>
      <c r="N21" s="385"/>
      <c r="O21" s="385"/>
      <c r="P21" s="385"/>
      <c r="Q21" s="39"/>
      <c r="R21" s="39"/>
      <c r="S21" s="39"/>
      <c r="T21" s="39"/>
      <c r="U21" s="39"/>
      <c r="V21" s="39"/>
    </row>
    <row r="22" spans="2:24" ht="6" customHeight="1" x14ac:dyDescent="0.2"/>
    <row r="23" spans="2:24" s="48" customFormat="1" ht="30" customHeight="1" x14ac:dyDescent="0.2">
      <c r="B23" s="386" t="s">
        <v>244</v>
      </c>
      <c r="C23" s="386"/>
      <c r="D23" s="386"/>
      <c r="E23" s="386"/>
      <c r="F23" s="386"/>
      <c r="G23" s="386"/>
      <c r="H23" s="386"/>
      <c r="I23" s="386"/>
      <c r="J23" s="386"/>
      <c r="K23" s="386"/>
      <c r="L23" s="386"/>
      <c r="M23" s="386"/>
      <c r="N23" s="386"/>
      <c r="O23" s="386"/>
      <c r="P23" s="386"/>
      <c r="Q23" s="33" t="str">
        <f>CONCATENATE(R23,Q48)</f>
        <v>23</v>
      </c>
      <c r="R23" s="33">
        <f>VLOOKUP(B23,[5]Hoja2!N3:Q8,4,FALSE)</f>
        <v>2</v>
      </c>
      <c r="S23" s="47"/>
      <c r="T23" s="47"/>
      <c r="U23" s="47"/>
      <c r="V23" s="47"/>
    </row>
    <row r="24" spans="2:24" ht="15.75" customHeight="1" x14ac:dyDescent="0.2"/>
    <row r="25" spans="2:24" ht="24" x14ac:dyDescent="0.2">
      <c r="B25" s="385" t="s">
        <v>19</v>
      </c>
      <c r="C25" s="385"/>
      <c r="D25" s="385"/>
      <c r="E25" s="385"/>
      <c r="F25" s="385"/>
      <c r="G25" s="385"/>
      <c r="H25" s="385"/>
      <c r="I25" s="385"/>
      <c r="J25" s="385"/>
      <c r="K25" s="385"/>
      <c r="L25" s="385"/>
      <c r="M25" s="385"/>
      <c r="N25" s="385"/>
      <c r="O25" s="385"/>
      <c r="P25" s="385"/>
      <c r="Q25" s="39"/>
      <c r="R25" s="39"/>
      <c r="S25" s="39"/>
      <c r="T25" s="39"/>
      <c r="U25" s="39"/>
      <c r="V25" s="39"/>
      <c r="X25" s="40"/>
    </row>
    <row r="26" spans="2:24" ht="6" customHeight="1" x14ac:dyDescent="0.2"/>
    <row r="27" spans="2:24" ht="23.25" customHeight="1" x14ac:dyDescent="0.2">
      <c r="D27" s="109"/>
      <c r="E27" s="387"/>
      <c r="F27" s="388"/>
      <c r="G27" s="388"/>
      <c r="H27" s="388"/>
      <c r="I27" s="388"/>
      <c r="J27" s="388"/>
      <c r="K27" s="388"/>
      <c r="L27" s="389"/>
      <c r="M27" s="387"/>
      <c r="N27" s="389"/>
    </row>
    <row r="28" spans="2:24" ht="23.25" customHeight="1" x14ac:dyDescent="0.2">
      <c r="D28" s="45">
        <v>1</v>
      </c>
      <c r="E28" s="374" t="s">
        <v>245</v>
      </c>
      <c r="F28" s="374"/>
      <c r="G28" s="374"/>
      <c r="H28" s="374"/>
      <c r="I28" s="374"/>
      <c r="J28" s="374"/>
      <c r="K28" s="374"/>
      <c r="L28" s="374"/>
      <c r="M28" s="375" t="s">
        <v>246</v>
      </c>
      <c r="N28" s="375"/>
      <c r="S28" s="50"/>
      <c r="T28" s="50"/>
      <c r="U28" s="50"/>
      <c r="V28" s="50"/>
    </row>
    <row r="29" spans="2:24" ht="23.25" customHeight="1" x14ac:dyDescent="0.2">
      <c r="D29" s="45">
        <v>2</v>
      </c>
      <c r="E29" s="374" t="s">
        <v>247</v>
      </c>
      <c r="F29" s="374"/>
      <c r="G29" s="374"/>
      <c r="H29" s="374"/>
      <c r="I29" s="374"/>
      <c r="J29" s="374"/>
      <c r="K29" s="374"/>
      <c r="L29" s="374"/>
      <c r="M29" s="375" t="s">
        <v>249</v>
      </c>
      <c r="N29" s="375"/>
      <c r="S29" s="50"/>
      <c r="T29" s="50"/>
      <c r="U29" s="50"/>
      <c r="V29" s="50"/>
    </row>
    <row r="30" spans="2:24" ht="23.25" customHeight="1" x14ac:dyDescent="0.2">
      <c r="D30" s="45">
        <v>3</v>
      </c>
      <c r="E30" s="374" t="s">
        <v>248</v>
      </c>
      <c r="F30" s="374"/>
      <c r="G30" s="374"/>
      <c r="H30" s="374"/>
      <c r="I30" s="374"/>
      <c r="J30" s="374"/>
      <c r="K30" s="374"/>
      <c r="L30" s="374"/>
      <c r="M30" s="375" t="s">
        <v>249</v>
      </c>
      <c r="N30" s="375"/>
      <c r="S30" s="50"/>
      <c r="T30" s="50"/>
      <c r="U30" s="50"/>
      <c r="V30" s="50"/>
    </row>
    <row r="31" spans="2:24" ht="23.25" customHeight="1" x14ac:dyDescent="0.2">
      <c r="D31" s="45">
        <v>4</v>
      </c>
      <c r="E31" s="374" t="s">
        <v>250</v>
      </c>
      <c r="F31" s="374"/>
      <c r="G31" s="374"/>
      <c r="H31" s="374"/>
      <c r="I31" s="374"/>
      <c r="J31" s="374"/>
      <c r="K31" s="374"/>
      <c r="L31" s="374"/>
      <c r="M31" s="375" t="s">
        <v>249</v>
      </c>
      <c r="N31" s="375"/>
      <c r="S31" s="50"/>
      <c r="T31" s="50"/>
      <c r="U31" s="50"/>
      <c r="V31" s="50"/>
    </row>
    <row r="32" spans="2:24" ht="23.25" customHeight="1" x14ac:dyDescent="0.2">
      <c r="D32" s="45">
        <v>5</v>
      </c>
      <c r="E32" s="374" t="s">
        <v>251</v>
      </c>
      <c r="F32" s="374"/>
      <c r="G32" s="374"/>
      <c r="H32" s="374"/>
      <c r="I32" s="374"/>
      <c r="J32" s="374"/>
      <c r="K32" s="374"/>
      <c r="L32" s="374"/>
      <c r="M32" s="375" t="s">
        <v>249</v>
      </c>
      <c r="N32" s="375"/>
      <c r="S32" s="50"/>
      <c r="T32" s="50"/>
      <c r="U32" s="50"/>
      <c r="V32" s="50"/>
    </row>
    <row r="33" spans="2:22" ht="23.25" customHeight="1" x14ac:dyDescent="0.2">
      <c r="D33" s="45">
        <v>6</v>
      </c>
      <c r="E33" s="374" t="s">
        <v>252</v>
      </c>
      <c r="F33" s="374"/>
      <c r="G33" s="374"/>
      <c r="H33" s="374"/>
      <c r="I33" s="374"/>
      <c r="J33" s="374"/>
      <c r="K33" s="374"/>
      <c r="L33" s="374"/>
      <c r="M33" s="375" t="s">
        <v>246</v>
      </c>
      <c r="N33" s="375"/>
      <c r="S33" s="50"/>
      <c r="T33" s="50"/>
      <c r="U33" s="50"/>
      <c r="V33" s="50"/>
    </row>
    <row r="34" spans="2:22" ht="23.25" customHeight="1" x14ac:dyDescent="0.2">
      <c r="D34" s="45">
        <v>7</v>
      </c>
      <c r="E34" s="374" t="s">
        <v>253</v>
      </c>
      <c r="F34" s="374"/>
      <c r="G34" s="374"/>
      <c r="H34" s="374"/>
      <c r="I34" s="374"/>
      <c r="J34" s="374"/>
      <c r="K34" s="374"/>
      <c r="L34" s="374"/>
      <c r="M34" s="375" t="s">
        <v>249</v>
      </c>
      <c r="N34" s="375"/>
      <c r="S34" s="50"/>
      <c r="T34" s="50"/>
      <c r="U34" s="50"/>
      <c r="V34" s="50"/>
    </row>
    <row r="35" spans="2:22" ht="23.25" customHeight="1" x14ac:dyDescent="0.2">
      <c r="D35" s="45">
        <v>8</v>
      </c>
      <c r="E35" s="374" t="s">
        <v>254</v>
      </c>
      <c r="F35" s="374"/>
      <c r="G35" s="374"/>
      <c r="H35" s="374"/>
      <c r="I35" s="374"/>
      <c r="J35" s="374"/>
      <c r="K35" s="374"/>
      <c r="L35" s="374"/>
      <c r="M35" s="375" t="s">
        <v>249</v>
      </c>
      <c r="N35" s="375"/>
      <c r="S35" s="50"/>
      <c r="T35" s="50"/>
      <c r="U35" s="50"/>
      <c r="V35" s="50"/>
    </row>
    <row r="36" spans="2:22" ht="23.25" customHeight="1" x14ac:dyDescent="0.2">
      <c r="D36" s="45">
        <v>9</v>
      </c>
      <c r="E36" s="374" t="s">
        <v>255</v>
      </c>
      <c r="F36" s="374"/>
      <c r="G36" s="374"/>
      <c r="H36" s="374"/>
      <c r="I36" s="374"/>
      <c r="J36" s="374"/>
      <c r="K36" s="374"/>
      <c r="L36" s="374"/>
      <c r="M36" s="375" t="s">
        <v>249</v>
      </c>
      <c r="N36" s="375"/>
      <c r="S36" s="50"/>
      <c r="T36" s="50"/>
      <c r="U36" s="50"/>
      <c r="V36" s="50"/>
    </row>
    <row r="37" spans="2:22" ht="23.25" customHeight="1" x14ac:dyDescent="0.2">
      <c r="D37" s="45">
        <v>10</v>
      </c>
      <c r="E37" s="374" t="s">
        <v>256</v>
      </c>
      <c r="F37" s="374"/>
      <c r="G37" s="374"/>
      <c r="H37" s="374"/>
      <c r="I37" s="374"/>
      <c r="J37" s="374"/>
      <c r="K37" s="374"/>
      <c r="L37" s="374"/>
      <c r="M37" s="375" t="s">
        <v>249</v>
      </c>
      <c r="N37" s="375"/>
      <c r="S37" s="50"/>
      <c r="T37" s="50"/>
      <c r="U37" s="50"/>
      <c r="V37" s="50"/>
    </row>
    <row r="38" spans="2:22" ht="23.25" customHeight="1" x14ac:dyDescent="0.2">
      <c r="D38" s="45">
        <v>11</v>
      </c>
      <c r="E38" s="374" t="s">
        <v>257</v>
      </c>
      <c r="F38" s="374"/>
      <c r="G38" s="374"/>
      <c r="H38" s="374"/>
      <c r="I38" s="374"/>
      <c r="J38" s="374"/>
      <c r="K38" s="374"/>
      <c r="L38" s="374"/>
      <c r="M38" s="375" t="s">
        <v>246</v>
      </c>
      <c r="N38" s="375"/>
      <c r="S38" s="50"/>
      <c r="T38" s="50"/>
      <c r="U38" s="50"/>
      <c r="V38" s="50"/>
    </row>
    <row r="39" spans="2:22" ht="23.25" customHeight="1" x14ac:dyDescent="0.2">
      <c r="D39" s="45">
        <v>12</v>
      </c>
      <c r="E39" s="374" t="s">
        <v>258</v>
      </c>
      <c r="F39" s="374"/>
      <c r="G39" s="374"/>
      <c r="H39" s="374"/>
      <c r="I39" s="374"/>
      <c r="J39" s="374"/>
      <c r="K39" s="374"/>
      <c r="L39" s="374"/>
      <c r="M39" s="375" t="s">
        <v>246</v>
      </c>
      <c r="N39" s="375"/>
      <c r="S39" s="50"/>
      <c r="T39" s="50"/>
      <c r="U39" s="50"/>
      <c r="V39" s="50"/>
    </row>
    <row r="40" spans="2:22" ht="23.25" customHeight="1" x14ac:dyDescent="0.2">
      <c r="D40" s="45">
        <v>13</v>
      </c>
      <c r="E40" s="374" t="s">
        <v>259</v>
      </c>
      <c r="F40" s="374"/>
      <c r="G40" s="374"/>
      <c r="H40" s="374"/>
      <c r="I40" s="374"/>
      <c r="J40" s="374"/>
      <c r="K40" s="374"/>
      <c r="L40" s="374"/>
      <c r="M40" s="375" t="s">
        <v>249</v>
      </c>
      <c r="N40" s="375"/>
      <c r="S40" s="50"/>
      <c r="T40" s="50"/>
      <c r="U40" s="50"/>
      <c r="V40" s="50"/>
    </row>
    <row r="41" spans="2:22" ht="23.25" customHeight="1" x14ac:dyDescent="0.2">
      <c r="D41" s="45">
        <v>14</v>
      </c>
      <c r="E41" s="374" t="s">
        <v>260</v>
      </c>
      <c r="F41" s="374"/>
      <c r="G41" s="374"/>
      <c r="H41" s="374"/>
      <c r="I41" s="374"/>
      <c r="J41" s="374"/>
      <c r="K41" s="374"/>
      <c r="L41" s="374"/>
      <c r="M41" s="375" t="s">
        <v>249</v>
      </c>
      <c r="N41" s="375"/>
      <c r="S41" s="50"/>
      <c r="T41" s="50"/>
      <c r="U41" s="50"/>
      <c r="V41" s="50"/>
    </row>
    <row r="42" spans="2:22" ht="23.25" customHeight="1" x14ac:dyDescent="0.2">
      <c r="D42" s="45">
        <v>15</v>
      </c>
      <c r="E42" s="374" t="s">
        <v>261</v>
      </c>
      <c r="F42" s="374"/>
      <c r="G42" s="374"/>
      <c r="H42" s="374"/>
      <c r="I42" s="374"/>
      <c r="J42" s="374"/>
      <c r="K42" s="374"/>
      <c r="L42" s="374"/>
      <c r="M42" s="375" t="s">
        <v>249</v>
      </c>
      <c r="N42" s="375"/>
      <c r="S42" s="50"/>
      <c r="T42" s="50"/>
      <c r="U42" s="50"/>
      <c r="V42" s="50"/>
    </row>
    <row r="43" spans="2:22" ht="23.25" customHeight="1" x14ac:dyDescent="0.2">
      <c r="D43" s="45">
        <v>16</v>
      </c>
      <c r="E43" s="374" t="s">
        <v>262</v>
      </c>
      <c r="F43" s="374"/>
      <c r="G43" s="374"/>
      <c r="H43" s="374"/>
      <c r="I43" s="374"/>
      <c r="J43" s="374"/>
      <c r="K43" s="374"/>
      <c r="L43" s="374"/>
      <c r="M43" s="375" t="s">
        <v>249</v>
      </c>
      <c r="N43" s="375"/>
      <c r="S43" s="50"/>
      <c r="T43" s="50"/>
      <c r="U43" s="50"/>
      <c r="V43" s="50"/>
    </row>
    <row r="44" spans="2:22" ht="23.25" customHeight="1" x14ac:dyDescent="0.2">
      <c r="D44" s="45">
        <v>17</v>
      </c>
      <c r="E44" s="374" t="s">
        <v>263</v>
      </c>
      <c r="F44" s="374"/>
      <c r="G44" s="374"/>
      <c r="H44" s="374"/>
      <c r="I44" s="374"/>
      <c r="J44" s="374"/>
      <c r="K44" s="374"/>
      <c r="L44" s="374"/>
      <c r="M44" s="375" t="s">
        <v>249</v>
      </c>
      <c r="N44" s="375"/>
      <c r="S44" s="50"/>
      <c r="T44" s="50"/>
      <c r="U44" s="50"/>
      <c r="V44" s="50"/>
    </row>
    <row r="45" spans="2:22" ht="23.25" customHeight="1" x14ac:dyDescent="0.2">
      <c r="D45" s="45">
        <v>18</v>
      </c>
      <c r="E45" s="374" t="s">
        <v>264</v>
      </c>
      <c r="F45" s="374"/>
      <c r="G45" s="374"/>
      <c r="H45" s="374"/>
      <c r="I45" s="374"/>
      <c r="J45" s="374"/>
      <c r="K45" s="374"/>
      <c r="L45" s="374"/>
      <c r="M45" s="375" t="s">
        <v>249</v>
      </c>
      <c r="N45" s="375"/>
      <c r="S45" s="50"/>
      <c r="T45" s="50"/>
      <c r="U45" s="50"/>
      <c r="V45" s="50"/>
    </row>
    <row r="46" spans="2:22" ht="23.25" customHeight="1" x14ac:dyDescent="0.2">
      <c r="D46" s="45">
        <v>19</v>
      </c>
      <c r="E46" s="374" t="s">
        <v>265</v>
      </c>
      <c r="F46" s="374"/>
      <c r="G46" s="374"/>
      <c r="H46" s="374"/>
      <c r="I46" s="374"/>
      <c r="J46" s="374"/>
      <c r="K46" s="374"/>
      <c r="L46" s="374"/>
      <c r="M46" s="375" t="s">
        <v>249</v>
      </c>
      <c r="N46" s="375"/>
      <c r="S46" s="50"/>
      <c r="T46" s="50"/>
      <c r="U46" s="50"/>
      <c r="V46" s="50"/>
    </row>
    <row r="47" spans="2:22" ht="15.75" customHeight="1" x14ac:dyDescent="0.2">
      <c r="E47" s="34"/>
      <c r="F47" s="34"/>
      <c r="G47" s="34"/>
      <c r="H47" s="34"/>
      <c r="I47" s="34"/>
      <c r="J47" s="34"/>
      <c r="K47" s="34"/>
      <c r="L47" s="34"/>
      <c r="M47" s="34"/>
      <c r="N47" s="34"/>
      <c r="O47" s="110">
        <f>IF(M43="SI",19,COUNTIFS(M28:M46,"SI"))</f>
        <v>4</v>
      </c>
      <c r="P47" s="111"/>
      <c r="Q47" s="111"/>
      <c r="R47" s="34"/>
      <c r="S47" s="34"/>
      <c r="T47" s="34"/>
      <c r="U47" s="34"/>
      <c r="V47" s="34"/>
    </row>
    <row r="48" spans="2:22" ht="30" customHeight="1" x14ac:dyDescent="0.2">
      <c r="B48" s="376" t="str">
        <f>IF(AND(O47&gt;=1,O47&lt;=5),"Moderado",IF(AND(O47&gt;=6,O47&lt;=11),"Mayor",IF(AND(O47&gt;=12,O47&lt;=19),"Catastrófico","")))</f>
        <v>Moderado</v>
      </c>
      <c r="C48" s="376"/>
      <c r="D48" s="376"/>
      <c r="E48" s="376"/>
      <c r="F48" s="376"/>
      <c r="G48" s="376"/>
      <c r="H48" s="376"/>
      <c r="I48" s="376"/>
      <c r="J48" s="376"/>
      <c r="K48" s="376"/>
      <c r="L48" s="376"/>
      <c r="M48" s="376"/>
      <c r="N48" s="376"/>
      <c r="O48" s="376"/>
      <c r="P48" s="376"/>
      <c r="Q48" s="34">
        <f>IFERROR(VLOOKUP(B48,[5]Hoja2!N11:Q13,4,FALSE),"")</f>
        <v>3</v>
      </c>
      <c r="R48" s="34"/>
      <c r="S48" s="34"/>
      <c r="T48" s="34"/>
      <c r="U48" s="34"/>
      <c r="V48" s="34"/>
    </row>
    <row r="49" spans="2:25" ht="15.75" customHeight="1" x14ac:dyDescent="0.2">
      <c r="E49" s="34"/>
      <c r="F49" s="34"/>
      <c r="G49" s="34"/>
      <c r="H49" s="34"/>
      <c r="I49" s="34"/>
      <c r="J49" s="34"/>
      <c r="K49" s="34"/>
      <c r="L49" s="34"/>
      <c r="M49" s="34"/>
      <c r="N49" s="34"/>
      <c r="P49" s="34"/>
      <c r="Q49" s="34"/>
      <c r="R49" s="34"/>
      <c r="S49" s="34"/>
      <c r="T49" s="34"/>
      <c r="U49" s="34"/>
      <c r="V49" s="34"/>
    </row>
    <row r="50" spans="2:25" ht="29" x14ac:dyDescent="0.2">
      <c r="B50" s="360" t="s">
        <v>25</v>
      </c>
      <c r="C50" s="360"/>
      <c r="D50" s="360"/>
      <c r="E50" s="360"/>
      <c r="F50" s="360"/>
      <c r="G50" s="360"/>
      <c r="H50" s="360"/>
      <c r="I50" s="360"/>
      <c r="J50" s="360"/>
      <c r="K50" s="360"/>
      <c r="L50" s="360"/>
      <c r="M50" s="360"/>
      <c r="N50" s="360"/>
      <c r="O50" s="360"/>
      <c r="P50" s="360"/>
      <c r="Q50" s="108"/>
      <c r="R50" s="33">
        <f>IF(R52&lt;=0,1,R52)</f>
        <v>1</v>
      </c>
      <c r="S50" s="108"/>
      <c r="T50" s="108"/>
      <c r="U50" s="108"/>
      <c r="V50" s="108"/>
    </row>
    <row r="51" spans="2:25" ht="6" customHeight="1" x14ac:dyDescent="0.2"/>
    <row r="52" spans="2:25" ht="37.5" customHeight="1" x14ac:dyDescent="0.25">
      <c r="B52" s="377" t="s">
        <v>26</v>
      </c>
      <c r="C52" s="378"/>
      <c r="D52" s="379"/>
      <c r="E52" s="35" t="s">
        <v>47</v>
      </c>
      <c r="F52" s="79" t="s">
        <v>266</v>
      </c>
      <c r="G52" s="35" t="s">
        <v>267</v>
      </c>
      <c r="H52" s="35" t="s">
        <v>268</v>
      </c>
      <c r="I52" s="112" t="s">
        <v>269</v>
      </c>
      <c r="J52" s="380" t="s">
        <v>270</v>
      </c>
      <c r="K52" s="380"/>
      <c r="L52" s="79" t="s">
        <v>271</v>
      </c>
      <c r="M52" s="247" t="s">
        <v>272</v>
      </c>
      <c r="N52" s="247"/>
      <c r="O52" s="79" t="s">
        <v>273</v>
      </c>
      <c r="P52" s="79" t="s">
        <v>274</v>
      </c>
      <c r="Q52" s="113">
        <f>AVERAGE(Q53:Q58)</f>
        <v>50</v>
      </c>
      <c r="R52" s="33">
        <f>IF(G60="Fuerte",R23-2,IF(G60="Moderado",R23-1,R23))</f>
        <v>1</v>
      </c>
      <c r="S52" s="52" t="str">
        <f>CONCATENATE(R50,Q48)</f>
        <v>13</v>
      </c>
      <c r="T52" s="51"/>
      <c r="U52" s="51"/>
      <c r="V52" s="51"/>
      <c r="X52" s="52"/>
      <c r="Y52" s="53"/>
    </row>
    <row r="53" spans="2:25" ht="90" customHeight="1" x14ac:dyDescent="0.2">
      <c r="B53" s="393" t="s">
        <v>302</v>
      </c>
      <c r="C53" s="393"/>
      <c r="D53" s="393"/>
      <c r="E53" s="54" t="s">
        <v>276</v>
      </c>
      <c r="F53" s="54" t="s">
        <v>277</v>
      </c>
      <c r="G53" s="54" t="s">
        <v>278</v>
      </c>
      <c r="H53" s="54" t="s">
        <v>279</v>
      </c>
      <c r="I53" s="54" t="s">
        <v>280</v>
      </c>
      <c r="J53" s="382" t="s">
        <v>281</v>
      </c>
      <c r="K53" s="383"/>
      <c r="L53" s="54" t="s">
        <v>282</v>
      </c>
      <c r="M53" s="114">
        <f>IFERROR(IF(SUM(R53:X53)=0,"",SUM(R53:X53)),"")</f>
        <v>95</v>
      </c>
      <c r="N53" s="114" t="str">
        <f t="shared" ref="N53:N54" si="0">IF(M53="","",IF(AND(M53&gt;=0,M53&lt;=85),"Débil",IF(AND(M53&gt;=86,M53&lt;=95),"Moderado",IF(M53&gt;=96,"Fuerte",""))))</f>
        <v>Moderado</v>
      </c>
      <c r="O53" s="115" t="s">
        <v>283</v>
      </c>
      <c r="P53" s="114" t="str">
        <f>IF(Q53="","",IF(Q53=100,"Fuerte",IF(Q53=50,"Moderado","Débil")))</f>
        <v>Moderado</v>
      </c>
      <c r="Q53" s="109">
        <f t="shared" ref="Q53:Q54" si="1">IF(M53="","",IF(AND(N53="Fuerte",O53="Fuerte"),100,IF(OR(AND(N53="Moderado",O53="Moderado"),AND(N53&lt;&gt;"Débil",O53&lt;&gt;"Débil")),50,IF(OR(N53="Débil",O53="Débil"),0,""))))</f>
        <v>50</v>
      </c>
      <c r="R53" s="116">
        <f t="shared" ref="R53:R58" si="2">IF(E53="Asignado",15,IF(E53="No Asignado",0,""))</f>
        <v>15</v>
      </c>
      <c r="S53" s="116">
        <f t="shared" ref="S53:S58" si="3">IF(F53="Adecuado",15,IF(F53="Inadecuado",0,""))</f>
        <v>15</v>
      </c>
      <c r="T53" s="116">
        <f t="shared" ref="T53:T58" si="4">IF(G53="Oportuna",15,IF(G53="Inoportuna",0,""))</f>
        <v>15</v>
      </c>
      <c r="U53" s="116">
        <f t="shared" ref="U53:U58" si="5">IF(H53="Prevenir",15,IF(H53="Detectar",10,IF(H53="No es un Control",0,"")))</f>
        <v>10</v>
      </c>
      <c r="V53" s="116">
        <f t="shared" ref="V53:V58" si="6">IF(I53="Confiable",15,IF(I53="No Confiable",0,""))</f>
        <v>15</v>
      </c>
      <c r="W53" s="116">
        <f t="shared" ref="W53:W58" si="7">IF(J53="Se identifica y se gestionan para subsanar la observación",15,IF(J53="No se identifica y se gestionan para subsanar la observación",0,""))</f>
        <v>15</v>
      </c>
      <c r="X53" s="117">
        <f>IF(L53="Completa",10,IF(L53="Incompleta",5,IF(L53="No Existe",0,"")))</f>
        <v>10</v>
      </c>
    </row>
    <row r="54" spans="2:25" ht="45" hidden="1" customHeight="1" x14ac:dyDescent="0.2">
      <c r="B54" s="252"/>
      <c r="C54" s="252"/>
      <c r="D54" s="252"/>
      <c r="E54" s="54"/>
      <c r="F54" s="54"/>
      <c r="G54" s="54"/>
      <c r="H54" s="54"/>
      <c r="I54" s="54"/>
      <c r="J54" s="382"/>
      <c r="K54" s="383"/>
      <c r="L54" s="54"/>
      <c r="M54" s="114" t="str">
        <f t="shared" ref="M54:M58" si="8">IFERROR(IF(SUM(R54:X54)=0,"",SUM(R54:X54)),"")</f>
        <v/>
      </c>
      <c r="N54" s="114" t="str">
        <f t="shared" si="0"/>
        <v/>
      </c>
      <c r="O54" s="115"/>
      <c r="P54" s="114" t="str">
        <f t="shared" ref="P54:P58" si="9">IF(Q54="","",IF(Q54=100,"Fuerte",IF(Q54=50,"Moderado","Débil")))</f>
        <v/>
      </c>
      <c r="Q54" s="109" t="str">
        <f t="shared" si="1"/>
        <v/>
      </c>
      <c r="R54" s="116" t="str">
        <f t="shared" si="2"/>
        <v/>
      </c>
      <c r="S54" s="116" t="str">
        <f t="shared" si="3"/>
        <v/>
      </c>
      <c r="T54" s="116" t="str">
        <f t="shared" si="4"/>
        <v/>
      </c>
      <c r="U54" s="116" t="str">
        <f t="shared" si="5"/>
        <v/>
      </c>
      <c r="V54" s="116" t="str">
        <f t="shared" si="6"/>
        <v/>
      </c>
      <c r="W54" s="116" t="str">
        <f t="shared" si="7"/>
        <v/>
      </c>
      <c r="X54" s="117" t="str">
        <f t="shared" ref="X54:X58" si="10">IF(L54="Completa",10,IF(L54="Incompleta",5,IF(L54="No Existe",0,"")))</f>
        <v/>
      </c>
    </row>
    <row r="55" spans="2:25" ht="45" hidden="1" customHeight="1" x14ac:dyDescent="0.2">
      <c r="B55" s="252"/>
      <c r="C55" s="252"/>
      <c r="D55" s="252"/>
      <c r="E55" s="54"/>
      <c r="F55" s="54"/>
      <c r="G55" s="54"/>
      <c r="H55" s="54"/>
      <c r="I55" s="54"/>
      <c r="J55" s="382"/>
      <c r="K55" s="383"/>
      <c r="L55" s="54"/>
      <c r="M55" s="114" t="str">
        <f t="shared" si="8"/>
        <v/>
      </c>
      <c r="N55" s="114" t="str">
        <f>IF(M55="","",IF(AND(M55&gt;=0,M55&lt;=85),"Débil",IF(AND(M55&gt;=86,M55&lt;=95),"Moderado",IF(M55&gt;=96,"Fuerte",""))))</f>
        <v/>
      </c>
      <c r="O55" s="115"/>
      <c r="P55" s="114" t="str">
        <f t="shared" si="9"/>
        <v/>
      </c>
      <c r="Q55" s="109" t="str">
        <f>IF(M55="","",IF(AND(N55="Fuerte",O55="Fuerte"),100,IF(OR(AND(N55="Moderado",O55="Moderado"),AND(N55&lt;&gt;"Débil",O55&lt;&gt;"Débil")),50,IF(OR(N55="Débil",O55="Débil"),0,""))))</f>
        <v/>
      </c>
      <c r="R55" s="116" t="str">
        <f t="shared" si="2"/>
        <v/>
      </c>
      <c r="S55" s="116" t="str">
        <f t="shared" si="3"/>
        <v/>
      </c>
      <c r="T55" s="116" t="str">
        <f t="shared" si="4"/>
        <v/>
      </c>
      <c r="U55" s="116" t="str">
        <f t="shared" si="5"/>
        <v/>
      </c>
      <c r="V55" s="116" t="str">
        <f t="shared" si="6"/>
        <v/>
      </c>
      <c r="W55" s="116" t="str">
        <f t="shared" si="7"/>
        <v/>
      </c>
      <c r="X55" s="117" t="str">
        <f t="shared" si="10"/>
        <v/>
      </c>
    </row>
    <row r="56" spans="2:25" ht="45" hidden="1" customHeight="1" x14ac:dyDescent="0.2">
      <c r="B56" s="252"/>
      <c r="C56" s="252"/>
      <c r="D56" s="252"/>
      <c r="E56" s="54"/>
      <c r="F56" s="54"/>
      <c r="G56" s="54"/>
      <c r="H56" s="54"/>
      <c r="I56" s="54"/>
      <c r="J56" s="382"/>
      <c r="K56" s="383"/>
      <c r="L56" s="54"/>
      <c r="M56" s="114" t="str">
        <f t="shared" si="8"/>
        <v/>
      </c>
      <c r="N56" s="114" t="str">
        <f t="shared" ref="N56:N58" si="11">IF(M56="","",IF(AND(M56&gt;=0,M56&lt;=85),"Débil",IF(AND(M56&gt;=86,M56&lt;=95),"Moderado",IF(M56&gt;=96,"Fuerte",""))))</f>
        <v/>
      </c>
      <c r="O56" s="115"/>
      <c r="P56" s="114" t="str">
        <f t="shared" si="9"/>
        <v/>
      </c>
      <c r="Q56" s="109" t="str">
        <f t="shared" ref="Q56:Q58" si="12">IF(M56="","",IF(AND(N56="Fuerte",O56="Fuerte"),100,IF(OR(AND(N56="Moderado",O56="Moderado"),AND(N56&lt;&gt;"Débil",O56&lt;&gt;"Débil")),50,IF(OR(N56="Débil",O56="Débil"),0,""))))</f>
        <v/>
      </c>
      <c r="R56" s="116" t="str">
        <f t="shared" si="2"/>
        <v/>
      </c>
      <c r="S56" s="116" t="str">
        <f t="shared" si="3"/>
        <v/>
      </c>
      <c r="T56" s="116" t="str">
        <f t="shared" si="4"/>
        <v/>
      </c>
      <c r="U56" s="116" t="str">
        <f t="shared" si="5"/>
        <v/>
      </c>
      <c r="V56" s="116" t="str">
        <f t="shared" si="6"/>
        <v/>
      </c>
      <c r="W56" s="116" t="str">
        <f t="shared" si="7"/>
        <v/>
      </c>
      <c r="X56" s="117" t="str">
        <f t="shared" si="10"/>
        <v/>
      </c>
    </row>
    <row r="57" spans="2:25" ht="45" hidden="1" customHeight="1" x14ac:dyDescent="0.2">
      <c r="B57" s="252"/>
      <c r="C57" s="252"/>
      <c r="D57" s="252"/>
      <c r="E57" s="54"/>
      <c r="F57" s="54"/>
      <c r="G57" s="54"/>
      <c r="H57" s="54"/>
      <c r="I57" s="54"/>
      <c r="J57" s="382"/>
      <c r="K57" s="383"/>
      <c r="L57" s="54"/>
      <c r="M57" s="114" t="str">
        <f t="shared" si="8"/>
        <v/>
      </c>
      <c r="N57" s="114" t="str">
        <f t="shared" si="11"/>
        <v/>
      </c>
      <c r="O57" s="115"/>
      <c r="P57" s="114" t="str">
        <f t="shared" si="9"/>
        <v/>
      </c>
      <c r="Q57" s="109" t="str">
        <f t="shared" si="12"/>
        <v/>
      </c>
      <c r="R57" s="116" t="str">
        <f t="shared" si="2"/>
        <v/>
      </c>
      <c r="S57" s="116" t="str">
        <f t="shared" si="3"/>
        <v/>
      </c>
      <c r="T57" s="116" t="str">
        <f t="shared" si="4"/>
        <v/>
      </c>
      <c r="U57" s="116" t="str">
        <f t="shared" si="5"/>
        <v/>
      </c>
      <c r="V57" s="116" t="str">
        <f t="shared" si="6"/>
        <v/>
      </c>
      <c r="W57" s="116" t="str">
        <f t="shared" si="7"/>
        <v/>
      </c>
      <c r="X57" s="117" t="str">
        <f t="shared" si="10"/>
        <v/>
      </c>
    </row>
    <row r="58" spans="2:25" ht="45" hidden="1" customHeight="1" x14ac:dyDescent="0.2">
      <c r="B58" s="252"/>
      <c r="C58" s="252"/>
      <c r="D58" s="252"/>
      <c r="E58" s="54"/>
      <c r="F58" s="54"/>
      <c r="G58" s="54"/>
      <c r="H58" s="54"/>
      <c r="I58" s="54"/>
      <c r="J58" s="382"/>
      <c r="K58" s="383"/>
      <c r="L58" s="54"/>
      <c r="M58" s="114" t="str">
        <f t="shared" si="8"/>
        <v/>
      </c>
      <c r="N58" s="114" t="str">
        <f t="shared" si="11"/>
        <v/>
      </c>
      <c r="O58" s="115"/>
      <c r="P58" s="114" t="str">
        <f t="shared" si="9"/>
        <v/>
      </c>
      <c r="Q58" s="109" t="str">
        <f t="shared" si="12"/>
        <v/>
      </c>
      <c r="R58" s="116" t="str">
        <f t="shared" si="2"/>
        <v/>
      </c>
      <c r="S58" s="116" t="str">
        <f t="shared" si="3"/>
        <v/>
      </c>
      <c r="T58" s="116" t="str">
        <f t="shared" si="4"/>
        <v/>
      </c>
      <c r="U58" s="116" t="str">
        <f t="shared" si="5"/>
        <v/>
      </c>
      <c r="V58" s="116" t="str">
        <f t="shared" si="6"/>
        <v/>
      </c>
      <c r="W58" s="116" t="str">
        <f t="shared" si="7"/>
        <v/>
      </c>
      <c r="X58" s="117" t="str">
        <f t="shared" si="10"/>
        <v/>
      </c>
    </row>
    <row r="59" spans="2:25" x14ac:dyDescent="0.2">
      <c r="B59" s="34"/>
      <c r="C59" s="34"/>
      <c r="D59" s="34"/>
      <c r="R59" s="59"/>
      <c r="S59" s="59"/>
      <c r="T59" s="59"/>
      <c r="U59" s="59"/>
      <c r="V59" s="59"/>
      <c r="W59" s="52"/>
      <c r="X59" s="52"/>
    </row>
    <row r="60" spans="2:25" ht="26" x14ac:dyDescent="0.2">
      <c r="B60" s="384" t="s">
        <v>284</v>
      </c>
      <c r="C60" s="384"/>
      <c r="D60" s="384"/>
      <c r="E60" s="384"/>
      <c r="F60" s="384"/>
      <c r="G60" s="376" t="str">
        <f>IFERROR(IF(Q52=100,"Fuerte",IF(AND(Q52&lt;100,Q52&gt;=50),"Moderado",IF(Q52&lt;50,"Débil",""))),"")</f>
        <v>Moderado</v>
      </c>
      <c r="H60" s="376"/>
      <c r="I60" s="376"/>
      <c r="J60" s="376"/>
      <c r="K60" s="376"/>
      <c r="L60" s="376"/>
      <c r="M60" s="376"/>
      <c r="N60" s="376"/>
      <c r="O60" s="376"/>
      <c r="P60" s="376"/>
      <c r="R60" s="59"/>
      <c r="S60" s="59"/>
      <c r="T60" s="59"/>
      <c r="U60" s="59"/>
      <c r="V60" s="59"/>
      <c r="W60" s="52"/>
      <c r="X60" s="52"/>
    </row>
    <row r="61" spans="2:25" x14ac:dyDescent="0.2">
      <c r="B61" s="34"/>
      <c r="C61" s="34"/>
      <c r="D61" s="34"/>
      <c r="R61" s="59"/>
      <c r="S61" s="59"/>
      <c r="T61" s="59"/>
      <c r="U61" s="59"/>
      <c r="V61" s="59"/>
      <c r="W61" s="52"/>
      <c r="X61" s="52"/>
    </row>
    <row r="62" spans="2:25" ht="29" x14ac:dyDescent="0.2">
      <c r="B62" s="360" t="s">
        <v>42</v>
      </c>
      <c r="C62" s="360"/>
      <c r="D62" s="360"/>
      <c r="E62" s="360"/>
      <c r="F62" s="360"/>
      <c r="G62" s="360"/>
      <c r="H62" s="360"/>
      <c r="I62" s="360"/>
      <c r="J62" s="360"/>
      <c r="K62" s="360"/>
      <c r="L62" s="360"/>
      <c r="M62" s="360"/>
      <c r="N62" s="360"/>
      <c r="O62" s="360"/>
      <c r="P62" s="360"/>
      <c r="Q62" s="108"/>
      <c r="R62" s="108"/>
      <c r="S62" s="108"/>
      <c r="T62" s="108"/>
      <c r="U62" s="108"/>
      <c r="V62" s="108"/>
    </row>
    <row r="63" spans="2:25" ht="5.25" customHeight="1" x14ac:dyDescent="0.2"/>
    <row r="64" spans="2:25" ht="21" x14ac:dyDescent="0.25">
      <c r="B64" s="118" t="s">
        <v>43</v>
      </c>
      <c r="C64" s="370" t="s">
        <v>44</v>
      </c>
      <c r="D64" s="370"/>
      <c r="E64" s="370"/>
      <c r="F64" s="370"/>
      <c r="G64" s="370"/>
      <c r="H64" s="370"/>
      <c r="I64" s="118" t="s">
        <v>45</v>
      </c>
      <c r="J64" s="118" t="s">
        <v>46</v>
      </c>
      <c r="K64" s="371" t="s">
        <v>47</v>
      </c>
      <c r="L64" s="372"/>
      <c r="M64" s="373"/>
      <c r="N64" s="370" t="s">
        <v>34</v>
      </c>
      <c r="O64" s="370"/>
      <c r="P64" s="370"/>
      <c r="Q64" s="42"/>
      <c r="R64" s="42"/>
      <c r="S64" s="42"/>
      <c r="T64" s="42"/>
      <c r="U64" s="42"/>
      <c r="V64" s="42"/>
    </row>
    <row r="65" spans="2:22" ht="30" customHeight="1" x14ac:dyDescent="0.2">
      <c r="B65" s="61" t="s">
        <v>48</v>
      </c>
      <c r="C65" s="392" t="s">
        <v>303</v>
      </c>
      <c r="D65" s="392"/>
      <c r="E65" s="392"/>
      <c r="F65" s="392"/>
      <c r="G65" s="392"/>
      <c r="H65" s="392"/>
      <c r="I65" s="62">
        <v>46023</v>
      </c>
      <c r="J65" s="62">
        <v>46371</v>
      </c>
      <c r="K65" s="349" t="s">
        <v>304</v>
      </c>
      <c r="L65" s="369"/>
      <c r="M65" s="350"/>
      <c r="N65" s="251" t="s">
        <v>305</v>
      </c>
      <c r="O65" s="251"/>
      <c r="P65" s="251"/>
      <c r="Q65" s="119"/>
      <c r="R65" s="34"/>
      <c r="S65" s="34"/>
      <c r="T65" s="34"/>
      <c r="U65" s="34"/>
      <c r="V65" s="34"/>
    </row>
    <row r="66" spans="2:22" ht="60" customHeight="1" x14ac:dyDescent="0.2">
      <c r="B66" s="61" t="s">
        <v>12</v>
      </c>
      <c r="C66" s="353" t="s">
        <v>306</v>
      </c>
      <c r="D66" s="353"/>
      <c r="E66" s="353"/>
      <c r="F66" s="353"/>
      <c r="G66" s="353"/>
      <c r="H66" s="353"/>
      <c r="I66" s="62">
        <v>46023</v>
      </c>
      <c r="J66" s="62">
        <v>46371</v>
      </c>
      <c r="K66" s="349" t="s">
        <v>307</v>
      </c>
      <c r="L66" s="369"/>
      <c r="M66" s="350"/>
      <c r="N66" s="251" t="s">
        <v>308</v>
      </c>
      <c r="O66" s="251"/>
      <c r="P66" s="251"/>
      <c r="Q66" s="49"/>
      <c r="R66" s="34"/>
      <c r="S66" s="34"/>
      <c r="T66" s="34"/>
      <c r="U66" s="34"/>
      <c r="V66" s="34"/>
    </row>
    <row r="67" spans="2:22" ht="27" customHeight="1" x14ac:dyDescent="0.2">
      <c r="B67" s="61" t="s">
        <v>12</v>
      </c>
      <c r="C67" s="353" t="s">
        <v>309</v>
      </c>
      <c r="D67" s="353"/>
      <c r="E67" s="353"/>
      <c r="F67" s="353"/>
      <c r="G67" s="353"/>
      <c r="H67" s="353"/>
      <c r="I67" s="62">
        <v>46023</v>
      </c>
      <c r="J67" s="62">
        <v>46371</v>
      </c>
      <c r="K67" s="349" t="s">
        <v>307</v>
      </c>
      <c r="L67" s="369"/>
      <c r="M67" s="350"/>
      <c r="N67" s="251" t="s">
        <v>310</v>
      </c>
      <c r="O67" s="251"/>
      <c r="P67" s="251"/>
      <c r="Q67" s="49"/>
      <c r="R67" s="34"/>
      <c r="S67" s="34"/>
      <c r="T67" s="34"/>
      <c r="U67" s="34"/>
      <c r="V67" s="34"/>
    </row>
    <row r="68" spans="2:22" ht="59" customHeight="1" x14ac:dyDescent="0.2">
      <c r="B68" s="61" t="s">
        <v>12</v>
      </c>
      <c r="C68" s="353" t="s">
        <v>311</v>
      </c>
      <c r="D68" s="353"/>
      <c r="E68" s="353"/>
      <c r="F68" s="353"/>
      <c r="G68" s="353"/>
      <c r="H68" s="353"/>
      <c r="I68" s="62">
        <v>46023</v>
      </c>
      <c r="J68" s="62">
        <v>46371</v>
      </c>
      <c r="K68" s="349" t="s">
        <v>307</v>
      </c>
      <c r="L68" s="369"/>
      <c r="M68" s="350"/>
      <c r="N68" s="251" t="s">
        <v>312</v>
      </c>
      <c r="O68" s="251"/>
      <c r="P68" s="251"/>
      <c r="Q68" s="49"/>
      <c r="R68" s="34"/>
      <c r="S68" s="34"/>
      <c r="T68" s="34"/>
      <c r="U68" s="34"/>
      <c r="V68" s="34"/>
    </row>
    <row r="70" spans="2:22" ht="29" x14ac:dyDescent="0.2">
      <c r="B70" s="360" t="s">
        <v>53</v>
      </c>
      <c r="C70" s="360"/>
      <c r="D70" s="360"/>
      <c r="E70" s="360"/>
      <c r="F70" s="360"/>
      <c r="G70" s="360"/>
      <c r="H70" s="360"/>
      <c r="I70" s="360"/>
      <c r="J70" s="360"/>
      <c r="K70" s="360"/>
      <c r="L70" s="360"/>
      <c r="M70" s="360"/>
      <c r="N70" s="360"/>
      <c r="O70" s="360"/>
      <c r="P70" s="360"/>
      <c r="Q70" s="108"/>
      <c r="R70" s="108"/>
      <c r="S70" s="108"/>
      <c r="T70" s="108"/>
      <c r="U70" s="108"/>
      <c r="V70" s="108"/>
    </row>
    <row r="72" spans="2:22" ht="46.5" customHeight="1" x14ac:dyDescent="0.2">
      <c r="D72" s="361" t="s">
        <v>54</v>
      </c>
      <c r="E72" s="362"/>
      <c r="F72" s="363" t="str">
        <f>IFERROR(VLOOKUP(Q23,[5]Hoja2!B45:C59,2,FALSE),"")</f>
        <v>Moderado</v>
      </c>
      <c r="G72" s="363"/>
      <c r="H72" s="65"/>
      <c r="J72" s="364" t="s">
        <v>55</v>
      </c>
      <c r="K72" s="364"/>
      <c r="L72" s="363" t="str">
        <f>IFERROR(VLOOKUP(S52,[5]Hoja2!B45:C59,2,FALSE),"")</f>
        <v>Moderado</v>
      </c>
      <c r="M72" s="363"/>
      <c r="N72" s="363"/>
      <c r="O72" s="120"/>
      <c r="P72" s="120"/>
      <c r="Q72" s="120"/>
      <c r="R72" s="65"/>
      <c r="S72" s="65"/>
      <c r="T72" s="65"/>
      <c r="U72" s="65"/>
      <c r="V72" s="65"/>
    </row>
    <row r="74" spans="2:22" ht="26" x14ac:dyDescent="0.2">
      <c r="B74" s="40"/>
      <c r="C74" s="40"/>
      <c r="H74" s="365" t="s">
        <v>19</v>
      </c>
      <c r="I74" s="365"/>
      <c r="J74" s="365"/>
    </row>
    <row r="75" spans="2:22" ht="21" x14ac:dyDescent="0.2">
      <c r="B75" s="40"/>
      <c r="C75" s="40"/>
      <c r="F75" s="66"/>
      <c r="G75" s="66"/>
      <c r="H75" s="121" t="s">
        <v>58</v>
      </c>
      <c r="I75" s="121" t="s">
        <v>59</v>
      </c>
      <c r="J75" s="121" t="s">
        <v>60</v>
      </c>
    </row>
    <row r="76" spans="2:22" ht="5.25" customHeight="1" x14ac:dyDescent="0.2">
      <c r="B76" s="40"/>
      <c r="C76" s="40"/>
      <c r="F76" s="66"/>
      <c r="G76" s="66"/>
      <c r="H76" s="66"/>
      <c r="I76" s="66"/>
      <c r="J76" s="66"/>
    </row>
    <row r="77" spans="2:22" ht="37.5" customHeight="1" x14ac:dyDescent="0.2">
      <c r="F77" s="359" t="s">
        <v>17</v>
      </c>
      <c r="G77" s="121" t="s">
        <v>294</v>
      </c>
      <c r="H77" s="122" t="str">
        <f>IFERROR(CONCATENATE(IF($Q$23="53","Inherente","")," ",IF($S$52="53","Residual","")),"")</f>
        <v xml:space="preserve"> </v>
      </c>
      <c r="I77" s="123" t="str">
        <f>IFERROR(CONCATENATE(IF($Q$23="54","Inherente","")," ",IF($S$52="54","Residual","")),"")</f>
        <v xml:space="preserve"> </v>
      </c>
      <c r="J77" s="123" t="str">
        <f>IFERROR(CONCATENATE(IF($Q$23="55","Inherente","")," ",IF($S$52="55","Residual","")),"")</f>
        <v xml:space="preserve"> </v>
      </c>
      <c r="R77" s="108"/>
      <c r="S77" s="108"/>
      <c r="T77" s="108"/>
      <c r="U77" s="108"/>
      <c r="V77" s="108"/>
    </row>
    <row r="78" spans="2:22" ht="37.5" customHeight="1" x14ac:dyDescent="0.2">
      <c r="F78" s="359"/>
      <c r="G78" s="121" t="s">
        <v>295</v>
      </c>
      <c r="H78" s="124" t="str">
        <f>IFERROR(CONCATENATE(IF($Q$23="43","Inherente","")," ",IF($S$52="43","Residual","")),"")</f>
        <v xml:space="preserve"> </v>
      </c>
      <c r="I78" s="123" t="str">
        <f>IFERROR(CONCATENATE(IF($Q$23="44","Inherente","")," ",IF($S$52="44","Residual","")),"")</f>
        <v xml:space="preserve"> </v>
      </c>
      <c r="J78" s="123" t="str">
        <f>IFERROR(CONCATENATE(IF($Q$23="45","Inherente","")," ",IF($S$52="45","Residual","")),"")</f>
        <v xml:space="preserve"> </v>
      </c>
      <c r="L78" s="125" t="s">
        <v>62</v>
      </c>
      <c r="R78" s="97"/>
      <c r="S78" s="97"/>
      <c r="T78" s="97"/>
      <c r="U78" s="97"/>
      <c r="V78" s="97"/>
    </row>
    <row r="79" spans="2:22" ht="37.5" customHeight="1" x14ac:dyDescent="0.2">
      <c r="F79" s="359"/>
      <c r="G79" s="121" t="s">
        <v>296</v>
      </c>
      <c r="H79" s="124" t="str">
        <f>IFERROR(CONCATENATE(IF($Q$23="33","Inherente","")," ",IF($S$52="33","Residual","")),"")</f>
        <v xml:space="preserve"> </v>
      </c>
      <c r="I79" s="123" t="str">
        <f>IFERROR(CONCATENATE(IF($Q$23="34","Inherente","")," ",IF($S$52="34","Residual","")),"")</f>
        <v xml:space="preserve"> </v>
      </c>
      <c r="J79" s="123" t="str">
        <f>IFERROR(CONCATENATE(IF($Q$23="35","Inherente","")," ",IF($S$52="35","Residual","")),"")</f>
        <v xml:space="preserve"> </v>
      </c>
      <c r="L79" s="126" t="s">
        <v>64</v>
      </c>
      <c r="R79" s="97"/>
      <c r="S79" s="97"/>
      <c r="T79" s="97"/>
      <c r="U79" s="97"/>
      <c r="V79" s="97"/>
    </row>
    <row r="80" spans="2:22" ht="37.5" customHeight="1" x14ac:dyDescent="0.2">
      <c r="F80" s="359"/>
      <c r="G80" s="121" t="s">
        <v>244</v>
      </c>
      <c r="H80" s="127" t="str">
        <f>IFERROR(CONCATENATE(IF($Q$23="23","Inherente","")," ",IF($S$52="23","Residual","")),"")</f>
        <v xml:space="preserve">Inherente </v>
      </c>
      <c r="I80" s="124" t="str">
        <f>IFERROR(CONCATENATE(IF($Q$23="24","Inherente","")," ",IF($S$52="24","Residual","")),"")</f>
        <v xml:space="preserve"> </v>
      </c>
      <c r="J80" s="123" t="str">
        <f>IFERROR(CONCATENATE(IF($Q$23="25","Inherente","")," ",IF($S$52="25","Residual","")),"")</f>
        <v xml:space="preserve"> </v>
      </c>
      <c r="L80" s="128" t="s">
        <v>58</v>
      </c>
      <c r="O80" s="97"/>
      <c r="P80" s="97"/>
      <c r="Q80" s="97"/>
      <c r="R80" s="97"/>
      <c r="S80" s="97"/>
      <c r="T80" s="97"/>
      <c r="U80" s="97"/>
      <c r="V80" s="97"/>
    </row>
    <row r="81" spans="1:26" ht="37.5" customHeight="1" x14ac:dyDescent="0.2">
      <c r="F81" s="359"/>
      <c r="G81" s="121" t="s">
        <v>297</v>
      </c>
      <c r="H81" s="127" t="str">
        <f>IFERROR(CONCATENATE(IF($Q$23="13","Inherente","")," ",IF($S$52="13","Residual","")),"")</f>
        <v xml:space="preserve"> Residual</v>
      </c>
      <c r="I81" s="124" t="str">
        <f>IFERROR(CONCATENATE(IF($Q$23="14","Inherente","")," ",IF($S$52="14","Residual","")),"")</f>
        <v xml:space="preserve"> </v>
      </c>
      <c r="J81" s="123" t="str">
        <f>IFERROR(CONCATENATE(IF($Q$23="15","Inherente","")," ",IF($S$52="15","Residual","")),"")</f>
        <v xml:space="preserve"> </v>
      </c>
    </row>
    <row r="82" spans="1:26" s="129" customFormat="1" x14ac:dyDescent="0.2">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row>
  </sheetData>
  <sheetProtection selectLockedCells="1"/>
  <mergeCells count="93">
    <mergeCell ref="C17:H17"/>
    <mergeCell ref="I17:O17"/>
    <mergeCell ref="B2:P2"/>
    <mergeCell ref="C4:G4"/>
    <mergeCell ref="J4:O4"/>
    <mergeCell ref="B7:P7"/>
    <mergeCell ref="M11:N11"/>
    <mergeCell ref="B19:P19"/>
    <mergeCell ref="B21:P21"/>
    <mergeCell ref="B23:P23"/>
    <mergeCell ref="B25:P25"/>
    <mergeCell ref="E27:L27"/>
    <mergeCell ref="M27:N27"/>
    <mergeCell ref="E28:L28"/>
    <mergeCell ref="M28:N28"/>
    <mergeCell ref="E29:L29"/>
    <mergeCell ref="M29:N29"/>
    <mergeCell ref="E30:L30"/>
    <mergeCell ref="M30:N30"/>
    <mergeCell ref="E31:L31"/>
    <mergeCell ref="M31:N31"/>
    <mergeCell ref="E32:L32"/>
    <mergeCell ref="M32:N32"/>
    <mergeCell ref="E33:L33"/>
    <mergeCell ref="M33:N33"/>
    <mergeCell ref="E34:L34"/>
    <mergeCell ref="M34:N34"/>
    <mergeCell ref="E35:L35"/>
    <mergeCell ref="M35:N35"/>
    <mergeCell ref="E36:L36"/>
    <mergeCell ref="M36:N36"/>
    <mergeCell ref="E37:L37"/>
    <mergeCell ref="M37:N37"/>
    <mergeCell ref="E38:L38"/>
    <mergeCell ref="M38:N38"/>
    <mergeCell ref="E39:L39"/>
    <mergeCell ref="M39:N39"/>
    <mergeCell ref="E40:L40"/>
    <mergeCell ref="M40:N40"/>
    <mergeCell ref="E41:L41"/>
    <mergeCell ref="M41:N41"/>
    <mergeCell ref="E42:L42"/>
    <mergeCell ref="M42:N42"/>
    <mergeCell ref="E43:L43"/>
    <mergeCell ref="M43:N43"/>
    <mergeCell ref="E44:L44"/>
    <mergeCell ref="M44:N44"/>
    <mergeCell ref="E45:L45"/>
    <mergeCell ref="M45:N45"/>
    <mergeCell ref="E46:L46"/>
    <mergeCell ref="M46:N46"/>
    <mergeCell ref="B48:P48"/>
    <mergeCell ref="B50:P50"/>
    <mergeCell ref="B52:D52"/>
    <mergeCell ref="J52:K52"/>
    <mergeCell ref="M52:N52"/>
    <mergeCell ref="B53:D53"/>
    <mergeCell ref="J53:K53"/>
    <mergeCell ref="B54:D54"/>
    <mergeCell ref="J54:K54"/>
    <mergeCell ref="B55:D55"/>
    <mergeCell ref="J55:K55"/>
    <mergeCell ref="B56:D56"/>
    <mergeCell ref="J56:K56"/>
    <mergeCell ref="B57:D57"/>
    <mergeCell ref="J57:K57"/>
    <mergeCell ref="B58:D58"/>
    <mergeCell ref="J58:K58"/>
    <mergeCell ref="B60:F60"/>
    <mergeCell ref="G60:P60"/>
    <mergeCell ref="B62:P62"/>
    <mergeCell ref="C64:H64"/>
    <mergeCell ref="K64:M64"/>
    <mergeCell ref="N64:P64"/>
    <mergeCell ref="C65:H65"/>
    <mergeCell ref="K65:M65"/>
    <mergeCell ref="N65:P65"/>
    <mergeCell ref="C66:H66"/>
    <mergeCell ref="K66:M66"/>
    <mergeCell ref="N66:P66"/>
    <mergeCell ref="C67:H67"/>
    <mergeCell ref="K67:M67"/>
    <mergeCell ref="N67:P67"/>
    <mergeCell ref="C68:H68"/>
    <mergeCell ref="K68:M68"/>
    <mergeCell ref="N68:P68"/>
    <mergeCell ref="F77:F81"/>
    <mergeCell ref="B70:P70"/>
    <mergeCell ref="D72:E72"/>
    <mergeCell ref="F72:G72"/>
    <mergeCell ref="J72:K72"/>
    <mergeCell ref="L72:N72"/>
    <mergeCell ref="H74:J74"/>
  </mergeCells>
  <conditionalFormatting sqref="B23">
    <cfRule type="expression" dxfId="289" priority="11">
      <formula>$B$23="Casi Seguro"</formula>
    </cfRule>
    <cfRule type="expression" dxfId="288" priority="12">
      <formula>$B$23="Probable"</formula>
    </cfRule>
    <cfRule type="expression" dxfId="287" priority="13">
      <formula>$B$23="Posible"</formula>
    </cfRule>
    <cfRule type="expression" dxfId="286" priority="14">
      <formula>$B$23="Improbable"</formula>
    </cfRule>
    <cfRule type="expression" dxfId="285" priority="15">
      <formula>$B$23="Rara Vez"</formula>
    </cfRule>
  </conditionalFormatting>
  <conditionalFormatting sqref="B48">
    <cfRule type="expression" dxfId="284" priority="4">
      <formula>$B$48="Catastrófico"</formula>
    </cfRule>
    <cfRule type="expression" dxfId="283" priority="5">
      <formula>$B$48="Mayor"</formula>
    </cfRule>
    <cfRule type="expression" dxfId="282" priority="6">
      <formula>$B$48="Moderado"</formula>
    </cfRule>
  </conditionalFormatting>
  <conditionalFormatting sqref="E28:E30 E33:E46">
    <cfRule type="expression" dxfId="281" priority="1">
      <formula>M28="SI"</formula>
    </cfRule>
  </conditionalFormatting>
  <conditionalFormatting sqref="E31">
    <cfRule type="expression" dxfId="280" priority="20">
      <formula>M32="SI"</formula>
    </cfRule>
  </conditionalFormatting>
  <conditionalFormatting sqref="E32">
    <cfRule type="expression" dxfId="279" priority="21">
      <formula>#REF!="SI"</formula>
    </cfRule>
  </conditionalFormatting>
  <conditionalFormatting sqref="F72">
    <cfRule type="expression" dxfId="278" priority="16">
      <formula>$F$72="Extremo"</formula>
    </cfRule>
    <cfRule type="expression" dxfId="277" priority="17">
      <formula>$F$72="Alto"</formula>
    </cfRule>
    <cfRule type="expression" dxfId="276" priority="18">
      <formula>$F$72="Moderado"</formula>
    </cfRule>
    <cfRule type="expression" dxfId="275" priority="19">
      <formula>$F$72="Bajo"</formula>
    </cfRule>
  </conditionalFormatting>
  <conditionalFormatting sqref="L72">
    <cfRule type="expression" dxfId="274" priority="7">
      <formula>$L$72="Extremo"</formula>
    </cfRule>
    <cfRule type="expression" dxfId="273" priority="8">
      <formula>$L$72="Alto"</formula>
    </cfRule>
    <cfRule type="expression" dxfId="272" priority="9">
      <formula>$L$72="Moderado"</formula>
    </cfRule>
    <cfRule type="expression" dxfId="271" priority="10">
      <formula>$L$72="Bajo"</formula>
    </cfRule>
  </conditionalFormatting>
  <conditionalFormatting sqref="M28:M31 M33:M46">
    <cfRule type="expression" dxfId="270" priority="2">
      <formula>AB28="SI"</formula>
    </cfRule>
    <cfRule type="expression" dxfId="269" priority="3">
      <formula>AC28="SI"</formula>
    </cfRule>
  </conditionalFormatting>
  <conditionalFormatting sqref="M32">
    <cfRule type="expression" dxfId="268" priority="22">
      <formula>AB31="SI"</formula>
    </cfRule>
    <cfRule type="expression" dxfId="267" priority="23">
      <formula>AC31="SI"</formula>
    </cfRule>
  </conditionalFormatting>
  <dataValidations count="12">
    <dataValidation type="list" allowBlank="1" showInputMessage="1" showErrorMessage="1" sqref="B65:B68" xr:uid="{77DC4FF6-95F8-46EC-9115-50F291F39401}">
      <formula1>"Nacional,Regional,Centro Zonal"</formula1>
    </dataValidation>
    <dataValidation type="list" allowBlank="1" showInputMessage="1" showErrorMessage="1" sqref="O53:O58" xr:uid="{EAA93EB2-B9C5-4E76-99AA-06D6645E29E2}">
      <formula1>"Fuerte,Moderado,Débil"</formula1>
    </dataValidation>
    <dataValidation type="list" allowBlank="1" showInputMessage="1" showErrorMessage="1" sqref="L53:L58" xr:uid="{1E86FD36-A8E5-4FF9-85B9-24D54234B6AE}">
      <formula1>"Completa,Incompleta,NoExiste"</formula1>
    </dataValidation>
    <dataValidation type="list" allowBlank="1" showInputMessage="1" showErrorMessage="1" sqref="J53:K58" xr:uid="{0B8EE0F2-84E6-41A3-831E-9A72E20A6857}">
      <formula1>"Se identifica y se gestionan para subsanar la observación,No se identifica y se gestionan para subsanar la observación"</formula1>
    </dataValidation>
    <dataValidation type="list" allowBlank="1" showInputMessage="1" showErrorMessage="1" sqref="L53:L58" xr:uid="{8CE823E4-DF99-4D15-B46A-928ED4E1FD99}">
      <formula1>"Completa,Incompleta,No Existe"</formula1>
    </dataValidation>
    <dataValidation type="list" allowBlank="1" showInputMessage="1" showErrorMessage="1" sqref="I53:I58" xr:uid="{E563F028-FBEA-41D0-BD93-F84AD9E55CE7}">
      <formula1>"Confiable,No Confiable"</formula1>
    </dataValidation>
    <dataValidation type="list" allowBlank="1" showInputMessage="1" showErrorMessage="1" sqref="H53:H58" xr:uid="{7BA93D03-5BA0-490A-B66B-0E30EF5105E2}">
      <formula1>"Prevenir,Detectar,No es un Control"</formula1>
    </dataValidation>
    <dataValidation type="list" allowBlank="1" showInputMessage="1" showErrorMessage="1" sqref="G53:G58" xr:uid="{B6B20B46-E347-4D7A-98A0-4C44C3E566D0}">
      <formula1>"Oportuna,Inoportuna"</formula1>
    </dataValidation>
    <dataValidation type="list" allowBlank="1" showInputMessage="1" showErrorMessage="1" sqref="F53:F58" xr:uid="{A5FD9594-7B50-488B-8221-468F9E65537F}">
      <formula1>"Adecuado,Inadecuado"</formula1>
    </dataValidation>
    <dataValidation type="list" allowBlank="1" showInputMessage="1" showErrorMessage="1" sqref="E53:E58" xr:uid="{5DC3E284-F880-4FA1-A61F-CD3FD186D93F}">
      <formula1>"Asignado,No Asignado"</formula1>
    </dataValidation>
    <dataValidation type="list" allowBlank="1" showInputMessage="1" showErrorMessage="1" sqref="B23" xr:uid="{C9580544-9F3B-45C5-8648-F9C586C2987F}">
      <formula1>"Rara Vez,Improbable,Posible,Probable,Casi Seguro"</formula1>
    </dataValidation>
    <dataValidation type="list" allowBlank="1" showInputMessage="1" showErrorMessage="1" sqref="M28:M46" xr:uid="{6F53CB88-8D2A-4A04-9E1D-2E2721783648}">
      <formula1>"SI,NO"</formula1>
    </dataValidation>
  </dataValidations>
  <pageMargins left="0.82677165354330717" right="0.62992125984251968" top="1.0629921259842521" bottom="0.74803149606299213" header="0.31496062992125984" footer="0.31496062992125984"/>
  <pageSetup scale="29"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1B85B-9BAF-4FC2-97BF-00AEB931D6AE}">
  <sheetPr>
    <tabColor theme="8"/>
    <pageSetUpPr fitToPage="1"/>
  </sheetPr>
  <dimension ref="A1:AF75"/>
  <sheetViews>
    <sheetView showGridLines="0" zoomScale="85" zoomScaleNormal="85" zoomScalePageLayoutView="70" workbookViewId="0">
      <selection activeCell="F76" sqref="F76"/>
    </sheetView>
  </sheetViews>
  <sheetFormatPr baseColWidth="10" defaultColWidth="0" defaultRowHeight="15" x14ac:dyDescent="0.2"/>
  <cols>
    <col min="1" max="1" width="2.83203125" style="33" customWidth="1"/>
    <col min="2" max="2" width="17.1640625" style="33" customWidth="1"/>
    <col min="3" max="5" width="21.5" style="33" customWidth="1"/>
    <col min="6" max="6" width="23" style="33" customWidth="1"/>
    <col min="7" max="12" width="21.5" style="33" customWidth="1"/>
    <col min="13" max="13" width="8.5" style="33" customWidth="1"/>
    <col min="14" max="14" width="12.83203125" style="33" customWidth="1"/>
    <col min="15" max="16" width="21.5" style="33" customWidth="1"/>
    <col min="17" max="17" width="4.5" style="33" hidden="1" customWidth="1"/>
    <col min="18" max="24" width="3.5" style="33" hidden="1" customWidth="1"/>
    <col min="25" max="25" width="2.83203125" style="33" customWidth="1"/>
    <col min="26" max="32" width="0" style="33" hidden="1" customWidth="1"/>
    <col min="33" max="16384" width="11.5" style="33" hidden="1"/>
  </cols>
  <sheetData>
    <row r="1" spans="1:25" s="95" customFormat="1" x14ac:dyDescent="0.2">
      <c r="A1" s="33"/>
      <c r="B1" s="33"/>
      <c r="C1" s="33"/>
      <c r="D1" s="33"/>
      <c r="E1" s="33"/>
      <c r="F1" s="33"/>
      <c r="G1" s="33"/>
      <c r="H1" s="33"/>
      <c r="I1" s="33"/>
      <c r="J1" s="33"/>
      <c r="K1" s="33"/>
      <c r="L1" s="33"/>
      <c r="M1" s="33"/>
      <c r="N1" s="33"/>
      <c r="O1" s="33"/>
      <c r="P1" s="33"/>
      <c r="Q1" s="33"/>
      <c r="R1" s="33"/>
      <c r="S1" s="33"/>
      <c r="T1" s="33"/>
      <c r="U1" s="33"/>
      <c r="V1" s="33"/>
      <c r="W1" s="33"/>
      <c r="X1" s="33"/>
      <c r="Y1" s="33"/>
    </row>
    <row r="2" spans="1:25" ht="29" x14ac:dyDescent="0.2">
      <c r="B2" s="360" t="s">
        <v>0</v>
      </c>
      <c r="C2" s="360"/>
      <c r="D2" s="360"/>
      <c r="E2" s="360"/>
      <c r="F2" s="360"/>
      <c r="G2" s="360"/>
      <c r="H2" s="360"/>
      <c r="I2" s="360"/>
      <c r="J2" s="360"/>
      <c r="K2" s="360"/>
      <c r="L2" s="360"/>
      <c r="M2" s="360"/>
      <c r="N2" s="360"/>
      <c r="O2" s="360"/>
      <c r="P2" s="360"/>
      <c r="Q2" s="36"/>
      <c r="R2" s="36"/>
      <c r="S2" s="36"/>
      <c r="T2" s="36"/>
      <c r="U2" s="36"/>
      <c r="V2" s="36"/>
    </row>
    <row r="4" spans="1:25" ht="26" x14ac:dyDescent="0.2">
      <c r="B4" s="96" t="s">
        <v>229</v>
      </c>
      <c r="C4" s="390" t="s">
        <v>230</v>
      </c>
      <c r="D4" s="390"/>
      <c r="E4" s="390"/>
      <c r="F4" s="390"/>
      <c r="G4" s="390"/>
      <c r="H4" s="97"/>
      <c r="I4" s="98" t="s">
        <v>3</v>
      </c>
      <c r="J4" s="390" t="s">
        <v>313</v>
      </c>
      <c r="K4" s="390"/>
      <c r="L4" s="390"/>
      <c r="M4" s="390"/>
      <c r="N4" s="390"/>
      <c r="O4" s="390"/>
      <c r="P4" s="97"/>
      <c r="Q4" s="97"/>
      <c r="R4" s="39"/>
      <c r="S4" s="39"/>
      <c r="T4" s="39"/>
      <c r="U4" s="39"/>
      <c r="V4" s="39"/>
    </row>
    <row r="5" spans="1:25" ht="6" customHeight="1" x14ac:dyDescent="0.2">
      <c r="B5" s="40"/>
      <c r="C5" s="40"/>
      <c r="D5" s="40"/>
    </row>
    <row r="6" spans="1:25" ht="24" x14ac:dyDescent="0.3">
      <c r="B6" s="99" t="s">
        <v>232</v>
      </c>
      <c r="C6" s="37"/>
      <c r="D6" s="37"/>
    </row>
    <row r="7" spans="1:25" ht="45" customHeight="1" x14ac:dyDescent="0.2">
      <c r="B7" s="396" t="s">
        <v>314</v>
      </c>
      <c r="C7" s="391"/>
      <c r="D7" s="391"/>
      <c r="E7" s="391"/>
      <c r="F7" s="391"/>
      <c r="G7" s="391"/>
      <c r="H7" s="391"/>
      <c r="I7" s="391"/>
      <c r="J7" s="391"/>
      <c r="K7" s="391"/>
      <c r="L7" s="391"/>
      <c r="M7" s="391"/>
      <c r="N7" s="391"/>
      <c r="O7" s="391"/>
      <c r="P7" s="391"/>
      <c r="Q7" s="100"/>
      <c r="R7" s="34"/>
      <c r="S7" s="34"/>
      <c r="T7" s="34"/>
      <c r="U7" s="34"/>
      <c r="V7" s="34"/>
    </row>
    <row r="8" spans="1:25" ht="6" customHeight="1" x14ac:dyDescent="0.2"/>
    <row r="9" spans="1:25" ht="24" hidden="1" x14ac:dyDescent="0.3">
      <c r="B9" s="99" t="s">
        <v>234</v>
      </c>
    </row>
    <row r="10" spans="1:25" ht="6.75" hidden="1" customHeight="1" x14ac:dyDescent="0.25">
      <c r="B10" s="41"/>
    </row>
    <row r="11" spans="1:25" ht="60" hidden="1" customHeight="1" x14ac:dyDescent="0.25">
      <c r="B11" s="101"/>
      <c r="C11" s="102" t="s">
        <v>235</v>
      </c>
      <c r="D11" s="80"/>
      <c r="E11" s="103" t="s">
        <v>236</v>
      </c>
      <c r="F11" s="104" t="s">
        <v>237</v>
      </c>
      <c r="G11" s="80"/>
      <c r="H11" s="103" t="s">
        <v>236</v>
      </c>
      <c r="I11" s="102" t="s">
        <v>238</v>
      </c>
      <c r="J11" s="105"/>
      <c r="K11" s="103" t="s">
        <v>236</v>
      </c>
      <c r="L11" s="102" t="s">
        <v>239</v>
      </c>
      <c r="M11" s="239"/>
      <c r="N11" s="239"/>
      <c r="O11" s="101"/>
      <c r="P11" s="101"/>
      <c r="Q11" s="101"/>
      <c r="R11" s="42"/>
      <c r="S11" s="42"/>
      <c r="T11" s="42"/>
      <c r="U11" s="42"/>
      <c r="V11" s="42"/>
    </row>
    <row r="12" spans="1:25" ht="5.25" hidden="1" customHeight="1" x14ac:dyDescent="0.25">
      <c r="B12" s="43"/>
      <c r="C12" s="43"/>
      <c r="D12" s="43"/>
      <c r="E12" s="43"/>
      <c r="F12" s="43"/>
      <c r="G12" s="43"/>
      <c r="H12" s="43"/>
      <c r="I12" s="43"/>
      <c r="J12" s="43"/>
      <c r="K12" s="43"/>
      <c r="L12" s="43"/>
      <c r="M12" s="43"/>
      <c r="N12" s="43"/>
      <c r="O12" s="43"/>
      <c r="P12" s="43"/>
      <c r="Q12" s="43"/>
      <c r="R12" s="42"/>
      <c r="S12" s="42"/>
      <c r="T12" s="42"/>
      <c r="U12" s="42"/>
      <c r="V12" s="42"/>
    </row>
    <row r="13" spans="1:25" ht="22.5" customHeight="1" x14ac:dyDescent="0.3">
      <c r="B13" s="99" t="s">
        <v>9</v>
      </c>
      <c r="C13" s="43"/>
      <c r="D13" s="43"/>
      <c r="E13" s="43"/>
      <c r="F13" s="43"/>
      <c r="G13" s="43"/>
      <c r="H13" s="43"/>
      <c r="I13" s="43"/>
      <c r="J13" s="43"/>
      <c r="K13" s="43"/>
      <c r="L13" s="43"/>
      <c r="M13" s="43"/>
      <c r="N13" s="43"/>
      <c r="O13" s="43"/>
      <c r="P13" s="43"/>
      <c r="Q13" s="43"/>
      <c r="R13" s="42"/>
      <c r="S13" s="42"/>
      <c r="T13" s="42"/>
      <c r="U13" s="42"/>
      <c r="V13" s="42"/>
    </row>
    <row r="14" spans="1:25" ht="22.5" customHeight="1" x14ac:dyDescent="0.25">
      <c r="B14" s="43"/>
      <c r="F14" s="106" t="s">
        <v>10</v>
      </c>
      <c r="G14" s="45" t="s">
        <v>11</v>
      </c>
      <c r="H14" s="106" t="s">
        <v>12</v>
      </c>
      <c r="I14" s="45" t="s">
        <v>11</v>
      </c>
      <c r="J14" s="106" t="s">
        <v>13</v>
      </c>
      <c r="K14" s="45"/>
      <c r="L14" s="97"/>
      <c r="M14" s="97"/>
      <c r="N14" s="97"/>
      <c r="O14" s="43"/>
      <c r="P14" s="43"/>
      <c r="Q14" s="43"/>
      <c r="R14" s="42"/>
      <c r="S14" s="42"/>
      <c r="T14" s="42"/>
      <c r="U14" s="42"/>
      <c r="V14" s="42"/>
    </row>
    <row r="15" spans="1:25" ht="7.5" customHeight="1" x14ac:dyDescent="0.25">
      <c r="B15" s="43"/>
      <c r="E15" s="66"/>
      <c r="F15" s="97"/>
      <c r="G15" s="66"/>
      <c r="H15" s="66"/>
      <c r="I15" s="97"/>
      <c r="J15" s="66"/>
      <c r="K15" s="97"/>
      <c r="L15" s="97"/>
      <c r="M15" s="97"/>
      <c r="N15" s="97"/>
      <c r="O15" s="43"/>
      <c r="P15" s="43"/>
      <c r="Q15" s="43"/>
      <c r="R15" s="42"/>
      <c r="S15" s="42"/>
      <c r="T15" s="42"/>
      <c r="U15" s="42"/>
      <c r="V15" s="42"/>
    </row>
    <row r="16" spans="1:25" ht="22.5" customHeight="1" x14ac:dyDescent="0.25">
      <c r="C16" s="107" t="s">
        <v>240</v>
      </c>
      <c r="E16" s="66"/>
      <c r="F16" s="97"/>
      <c r="G16" s="66"/>
      <c r="I16" s="107" t="s">
        <v>241</v>
      </c>
      <c r="J16" s="66"/>
      <c r="K16" s="97"/>
      <c r="L16" s="97"/>
      <c r="M16" s="97"/>
      <c r="N16" s="97"/>
      <c r="O16" s="43"/>
      <c r="P16" s="43"/>
      <c r="Q16" s="43"/>
      <c r="R16" s="42"/>
      <c r="S16" s="42"/>
      <c r="T16" s="42"/>
      <c r="U16" s="42"/>
      <c r="V16" s="42"/>
    </row>
    <row r="17" spans="2:24" ht="90" customHeight="1" x14ac:dyDescent="0.25">
      <c r="B17" s="101"/>
      <c r="C17" s="247" t="s">
        <v>315</v>
      </c>
      <c r="D17" s="242"/>
      <c r="E17" s="242"/>
      <c r="F17" s="242"/>
      <c r="G17" s="242"/>
      <c r="H17" s="242"/>
      <c r="I17" s="362" t="s">
        <v>316</v>
      </c>
      <c r="J17" s="384"/>
      <c r="K17" s="384"/>
      <c r="L17" s="384"/>
      <c r="M17" s="384"/>
      <c r="N17" s="384"/>
      <c r="O17" s="384"/>
      <c r="P17" s="97"/>
      <c r="Q17" s="97"/>
      <c r="R17" s="42"/>
      <c r="S17" s="42"/>
      <c r="T17" s="42"/>
      <c r="U17" s="42"/>
      <c r="V17" s="42"/>
    </row>
    <row r="19" spans="2:24" ht="29" x14ac:dyDescent="0.2">
      <c r="B19" s="360" t="s">
        <v>16</v>
      </c>
      <c r="C19" s="360"/>
      <c r="D19" s="360"/>
      <c r="E19" s="360"/>
      <c r="F19" s="360"/>
      <c r="G19" s="360"/>
      <c r="H19" s="360"/>
      <c r="I19" s="360"/>
      <c r="J19" s="360"/>
      <c r="K19" s="360"/>
      <c r="L19" s="360"/>
      <c r="M19" s="360"/>
      <c r="N19" s="360"/>
      <c r="O19" s="360"/>
      <c r="P19" s="360"/>
      <c r="Q19" s="108"/>
      <c r="R19" s="108"/>
      <c r="S19" s="108"/>
      <c r="T19" s="108"/>
      <c r="U19" s="108"/>
      <c r="V19" s="108"/>
    </row>
    <row r="20" spans="2:24" ht="5.25" customHeight="1" x14ac:dyDescent="0.2"/>
    <row r="21" spans="2:24" ht="24" x14ac:dyDescent="0.2">
      <c r="B21" s="385" t="s">
        <v>17</v>
      </c>
      <c r="C21" s="385"/>
      <c r="D21" s="385"/>
      <c r="E21" s="385"/>
      <c r="F21" s="385"/>
      <c r="G21" s="385"/>
      <c r="H21" s="385"/>
      <c r="I21" s="385"/>
      <c r="J21" s="385"/>
      <c r="K21" s="385"/>
      <c r="L21" s="385"/>
      <c r="M21" s="385"/>
      <c r="N21" s="385"/>
      <c r="O21" s="385"/>
      <c r="P21" s="385"/>
      <c r="Q21" s="39"/>
      <c r="R21" s="39"/>
      <c r="S21" s="39"/>
      <c r="T21" s="39"/>
      <c r="U21" s="39"/>
      <c r="V21" s="39"/>
    </row>
    <row r="22" spans="2:24" ht="6" customHeight="1" x14ac:dyDescent="0.2"/>
    <row r="23" spans="2:24" s="48" customFormat="1" ht="30" customHeight="1" x14ac:dyDescent="0.2">
      <c r="B23" s="386" t="s">
        <v>244</v>
      </c>
      <c r="C23" s="386"/>
      <c r="D23" s="386"/>
      <c r="E23" s="386"/>
      <c r="F23" s="386"/>
      <c r="G23" s="386"/>
      <c r="H23" s="386"/>
      <c r="I23" s="386"/>
      <c r="J23" s="386"/>
      <c r="K23" s="386"/>
      <c r="L23" s="386"/>
      <c r="M23" s="386"/>
      <c r="N23" s="386"/>
      <c r="O23" s="386"/>
      <c r="P23" s="386"/>
      <c r="Q23" s="33" t="str">
        <f>CONCATENATE(R23,Q48)</f>
        <v>24</v>
      </c>
      <c r="R23" s="33">
        <f>VLOOKUP(B23,[4]Hoja2!N3:Q8,4,FALSE)</f>
        <v>2</v>
      </c>
      <c r="S23" s="47"/>
      <c r="T23" s="47"/>
      <c r="U23" s="47"/>
      <c r="V23" s="47"/>
    </row>
    <row r="24" spans="2:24" ht="15.75" customHeight="1" x14ac:dyDescent="0.2"/>
    <row r="25" spans="2:24" ht="24" x14ac:dyDescent="0.2">
      <c r="B25" s="385" t="s">
        <v>19</v>
      </c>
      <c r="C25" s="385"/>
      <c r="D25" s="385"/>
      <c r="E25" s="385"/>
      <c r="F25" s="385"/>
      <c r="G25" s="385"/>
      <c r="H25" s="385"/>
      <c r="I25" s="385"/>
      <c r="J25" s="385"/>
      <c r="K25" s="385"/>
      <c r="L25" s="385"/>
      <c r="M25" s="385"/>
      <c r="N25" s="385"/>
      <c r="O25" s="385"/>
      <c r="P25" s="385"/>
      <c r="Q25" s="39"/>
      <c r="R25" s="39"/>
      <c r="S25" s="39"/>
      <c r="T25" s="39"/>
      <c r="U25" s="39"/>
      <c r="V25" s="39"/>
      <c r="X25" s="40"/>
    </row>
    <row r="26" spans="2:24" ht="6" customHeight="1" x14ac:dyDescent="0.2"/>
    <row r="27" spans="2:24" ht="23.25" customHeight="1" x14ac:dyDescent="0.2">
      <c r="D27" s="109"/>
      <c r="E27" s="387"/>
      <c r="F27" s="388"/>
      <c r="G27" s="388"/>
      <c r="H27" s="388"/>
      <c r="I27" s="388"/>
      <c r="J27" s="388"/>
      <c r="K27" s="388"/>
      <c r="L27" s="389"/>
      <c r="M27" s="387"/>
      <c r="N27" s="389"/>
    </row>
    <row r="28" spans="2:24" ht="23.25" customHeight="1" x14ac:dyDescent="0.2">
      <c r="D28" s="45">
        <v>1</v>
      </c>
      <c r="E28" s="374" t="s">
        <v>245</v>
      </c>
      <c r="F28" s="374"/>
      <c r="G28" s="374"/>
      <c r="H28" s="374"/>
      <c r="I28" s="374"/>
      <c r="J28" s="374"/>
      <c r="K28" s="374"/>
      <c r="L28" s="374"/>
      <c r="M28" s="375" t="s">
        <v>246</v>
      </c>
      <c r="N28" s="375"/>
      <c r="S28" s="50"/>
      <c r="T28" s="50"/>
      <c r="U28" s="50"/>
      <c r="V28" s="50"/>
    </row>
    <row r="29" spans="2:24" ht="23.25" customHeight="1" x14ac:dyDescent="0.2">
      <c r="D29" s="45">
        <v>2</v>
      </c>
      <c r="E29" s="374" t="s">
        <v>247</v>
      </c>
      <c r="F29" s="374"/>
      <c r="G29" s="374"/>
      <c r="H29" s="374"/>
      <c r="I29" s="374"/>
      <c r="J29" s="374"/>
      <c r="K29" s="374"/>
      <c r="L29" s="374"/>
      <c r="M29" s="375" t="s">
        <v>246</v>
      </c>
      <c r="N29" s="375"/>
      <c r="S29" s="50"/>
      <c r="T29" s="50"/>
      <c r="U29" s="50"/>
      <c r="V29" s="50"/>
    </row>
    <row r="30" spans="2:24" ht="23.25" customHeight="1" x14ac:dyDescent="0.2">
      <c r="D30" s="45">
        <v>3</v>
      </c>
      <c r="E30" s="374" t="s">
        <v>248</v>
      </c>
      <c r="F30" s="374"/>
      <c r="G30" s="374"/>
      <c r="H30" s="374"/>
      <c r="I30" s="374"/>
      <c r="J30" s="374"/>
      <c r="K30" s="374"/>
      <c r="L30" s="374"/>
      <c r="M30" s="375" t="s">
        <v>249</v>
      </c>
      <c r="N30" s="375"/>
      <c r="S30" s="50"/>
      <c r="T30" s="50"/>
      <c r="U30" s="50"/>
      <c r="V30" s="50"/>
    </row>
    <row r="31" spans="2:24" ht="23.25" customHeight="1" x14ac:dyDescent="0.2">
      <c r="D31" s="45">
        <v>4</v>
      </c>
      <c r="E31" s="374" t="s">
        <v>250</v>
      </c>
      <c r="F31" s="374"/>
      <c r="G31" s="374"/>
      <c r="H31" s="374"/>
      <c r="I31" s="374"/>
      <c r="J31" s="374"/>
      <c r="K31" s="374"/>
      <c r="L31" s="374"/>
      <c r="M31" s="375" t="s">
        <v>249</v>
      </c>
      <c r="N31" s="375"/>
      <c r="S31" s="50"/>
      <c r="T31" s="50"/>
      <c r="U31" s="50"/>
      <c r="V31" s="50"/>
    </row>
    <row r="32" spans="2:24" ht="23.25" customHeight="1" x14ac:dyDescent="0.2">
      <c r="D32" s="45">
        <v>5</v>
      </c>
      <c r="E32" s="374" t="s">
        <v>251</v>
      </c>
      <c r="F32" s="374"/>
      <c r="G32" s="374"/>
      <c r="H32" s="374"/>
      <c r="I32" s="374"/>
      <c r="J32" s="374"/>
      <c r="K32" s="374"/>
      <c r="L32" s="374"/>
      <c r="M32" s="375" t="s">
        <v>246</v>
      </c>
      <c r="N32" s="375"/>
      <c r="S32" s="50"/>
      <c r="T32" s="50"/>
      <c r="U32" s="50"/>
      <c r="V32" s="50"/>
    </row>
    <row r="33" spans="2:22" ht="23.25" customHeight="1" x14ac:dyDescent="0.2">
      <c r="D33" s="45">
        <v>6</v>
      </c>
      <c r="E33" s="374" t="s">
        <v>252</v>
      </c>
      <c r="F33" s="374"/>
      <c r="G33" s="374"/>
      <c r="H33" s="374"/>
      <c r="I33" s="374"/>
      <c r="J33" s="374"/>
      <c r="K33" s="374"/>
      <c r="L33" s="374"/>
      <c r="M33" s="375" t="s">
        <v>246</v>
      </c>
      <c r="N33" s="375"/>
      <c r="S33" s="50"/>
      <c r="T33" s="50"/>
      <c r="U33" s="50"/>
      <c r="V33" s="50"/>
    </row>
    <row r="34" spans="2:22" ht="23.25" customHeight="1" x14ac:dyDescent="0.2">
      <c r="D34" s="45">
        <v>7</v>
      </c>
      <c r="E34" s="374" t="s">
        <v>253</v>
      </c>
      <c r="F34" s="374"/>
      <c r="G34" s="374"/>
      <c r="H34" s="374"/>
      <c r="I34" s="374"/>
      <c r="J34" s="374"/>
      <c r="K34" s="374"/>
      <c r="L34" s="374"/>
      <c r="M34" s="375" t="s">
        <v>249</v>
      </c>
      <c r="N34" s="375"/>
      <c r="S34" s="50"/>
      <c r="T34" s="50"/>
      <c r="U34" s="50"/>
      <c r="V34" s="50"/>
    </row>
    <row r="35" spans="2:22" ht="23.25" customHeight="1" x14ac:dyDescent="0.2">
      <c r="D35" s="45">
        <v>8</v>
      </c>
      <c r="E35" s="374" t="s">
        <v>254</v>
      </c>
      <c r="F35" s="374"/>
      <c r="G35" s="374"/>
      <c r="H35" s="374"/>
      <c r="I35" s="374"/>
      <c r="J35" s="374"/>
      <c r="K35" s="374"/>
      <c r="L35" s="374"/>
      <c r="M35" s="375" t="s">
        <v>249</v>
      </c>
      <c r="N35" s="375"/>
      <c r="S35" s="50"/>
      <c r="T35" s="50"/>
      <c r="U35" s="50"/>
      <c r="V35" s="50"/>
    </row>
    <row r="36" spans="2:22" ht="23.25" customHeight="1" x14ac:dyDescent="0.2">
      <c r="D36" s="45">
        <v>9</v>
      </c>
      <c r="E36" s="374" t="s">
        <v>255</v>
      </c>
      <c r="F36" s="374"/>
      <c r="G36" s="374"/>
      <c r="H36" s="374"/>
      <c r="I36" s="374"/>
      <c r="J36" s="374"/>
      <c r="K36" s="374"/>
      <c r="L36" s="374"/>
      <c r="M36" s="375" t="s">
        <v>249</v>
      </c>
      <c r="N36" s="375"/>
      <c r="S36" s="50"/>
      <c r="T36" s="50"/>
      <c r="U36" s="50"/>
      <c r="V36" s="50"/>
    </row>
    <row r="37" spans="2:22" ht="23.25" customHeight="1" x14ac:dyDescent="0.2">
      <c r="D37" s="45">
        <v>10</v>
      </c>
      <c r="E37" s="374" t="s">
        <v>256</v>
      </c>
      <c r="F37" s="374"/>
      <c r="G37" s="374"/>
      <c r="H37" s="374"/>
      <c r="I37" s="374"/>
      <c r="J37" s="374"/>
      <c r="K37" s="374"/>
      <c r="L37" s="374"/>
      <c r="M37" s="375" t="s">
        <v>246</v>
      </c>
      <c r="N37" s="375"/>
      <c r="S37" s="50"/>
      <c r="T37" s="50"/>
      <c r="U37" s="50"/>
      <c r="V37" s="50"/>
    </row>
    <row r="38" spans="2:22" ht="23.25" customHeight="1" x14ac:dyDescent="0.2">
      <c r="D38" s="45">
        <v>11</v>
      </c>
      <c r="E38" s="374" t="s">
        <v>257</v>
      </c>
      <c r="F38" s="374"/>
      <c r="G38" s="374"/>
      <c r="H38" s="374"/>
      <c r="I38" s="374"/>
      <c r="J38" s="374"/>
      <c r="K38" s="374"/>
      <c r="L38" s="374"/>
      <c r="M38" s="375" t="s">
        <v>246</v>
      </c>
      <c r="N38" s="375"/>
      <c r="S38" s="50"/>
      <c r="T38" s="50"/>
      <c r="U38" s="50"/>
      <c r="V38" s="50"/>
    </row>
    <row r="39" spans="2:22" ht="23.25" customHeight="1" x14ac:dyDescent="0.2">
      <c r="D39" s="45">
        <v>12</v>
      </c>
      <c r="E39" s="374" t="s">
        <v>258</v>
      </c>
      <c r="F39" s="374"/>
      <c r="G39" s="374"/>
      <c r="H39" s="374"/>
      <c r="I39" s="374"/>
      <c r="J39" s="374"/>
      <c r="K39" s="374"/>
      <c r="L39" s="374"/>
      <c r="M39" s="375" t="s">
        <v>246</v>
      </c>
      <c r="N39" s="375"/>
      <c r="S39" s="50"/>
      <c r="T39" s="50"/>
      <c r="U39" s="50"/>
      <c r="V39" s="50"/>
    </row>
    <row r="40" spans="2:22" ht="23.25" customHeight="1" x14ac:dyDescent="0.2">
      <c r="D40" s="45">
        <v>13</v>
      </c>
      <c r="E40" s="374" t="s">
        <v>259</v>
      </c>
      <c r="F40" s="374"/>
      <c r="G40" s="374"/>
      <c r="H40" s="374"/>
      <c r="I40" s="374"/>
      <c r="J40" s="374"/>
      <c r="K40" s="374"/>
      <c r="L40" s="374"/>
      <c r="M40" s="375" t="s">
        <v>246</v>
      </c>
      <c r="N40" s="375"/>
      <c r="S40" s="50"/>
      <c r="T40" s="50"/>
      <c r="U40" s="50"/>
      <c r="V40" s="50"/>
    </row>
    <row r="41" spans="2:22" ht="23.25" customHeight="1" x14ac:dyDescent="0.2">
      <c r="D41" s="45">
        <v>14</v>
      </c>
      <c r="E41" s="374" t="s">
        <v>260</v>
      </c>
      <c r="F41" s="374"/>
      <c r="G41" s="374"/>
      <c r="H41" s="374"/>
      <c r="I41" s="374"/>
      <c r="J41" s="374"/>
      <c r="K41" s="374"/>
      <c r="L41" s="374"/>
      <c r="M41" s="375" t="s">
        <v>246</v>
      </c>
      <c r="N41" s="375"/>
      <c r="S41" s="50"/>
      <c r="T41" s="50"/>
      <c r="U41" s="50"/>
      <c r="V41" s="50"/>
    </row>
    <row r="42" spans="2:22" ht="23.25" customHeight="1" x14ac:dyDescent="0.2">
      <c r="D42" s="45">
        <v>15</v>
      </c>
      <c r="E42" s="374" t="s">
        <v>261</v>
      </c>
      <c r="F42" s="374"/>
      <c r="G42" s="374"/>
      <c r="H42" s="374"/>
      <c r="I42" s="374"/>
      <c r="J42" s="374"/>
      <c r="K42" s="374"/>
      <c r="L42" s="374"/>
      <c r="M42" s="375" t="s">
        <v>249</v>
      </c>
      <c r="N42" s="375"/>
      <c r="S42" s="50"/>
      <c r="T42" s="50"/>
      <c r="U42" s="50"/>
      <c r="V42" s="50"/>
    </row>
    <row r="43" spans="2:22" ht="23.25" customHeight="1" x14ac:dyDescent="0.2">
      <c r="D43" s="45">
        <v>16</v>
      </c>
      <c r="E43" s="374" t="s">
        <v>262</v>
      </c>
      <c r="F43" s="374"/>
      <c r="G43" s="374"/>
      <c r="H43" s="374"/>
      <c r="I43" s="374"/>
      <c r="J43" s="374"/>
      <c r="K43" s="374"/>
      <c r="L43" s="374"/>
      <c r="M43" s="375" t="s">
        <v>249</v>
      </c>
      <c r="N43" s="375"/>
      <c r="S43" s="50"/>
      <c r="T43" s="50"/>
      <c r="U43" s="50"/>
      <c r="V43" s="50"/>
    </row>
    <row r="44" spans="2:22" ht="23.25" customHeight="1" x14ac:dyDescent="0.2">
      <c r="D44" s="45">
        <v>17</v>
      </c>
      <c r="E44" s="374" t="s">
        <v>263</v>
      </c>
      <c r="F44" s="374"/>
      <c r="G44" s="374"/>
      <c r="H44" s="374"/>
      <c r="I44" s="374"/>
      <c r="J44" s="374"/>
      <c r="K44" s="374"/>
      <c r="L44" s="374"/>
      <c r="M44" s="375" t="s">
        <v>246</v>
      </c>
      <c r="N44" s="375"/>
      <c r="S44" s="50"/>
      <c r="T44" s="50"/>
      <c r="U44" s="50"/>
      <c r="V44" s="50"/>
    </row>
    <row r="45" spans="2:22" ht="23.25" customHeight="1" x14ac:dyDescent="0.2">
      <c r="D45" s="45">
        <v>18</v>
      </c>
      <c r="E45" s="374" t="s">
        <v>264</v>
      </c>
      <c r="F45" s="374"/>
      <c r="G45" s="374"/>
      <c r="H45" s="374"/>
      <c r="I45" s="374"/>
      <c r="J45" s="374"/>
      <c r="K45" s="374"/>
      <c r="L45" s="374"/>
      <c r="M45" s="375" t="s">
        <v>249</v>
      </c>
      <c r="N45" s="375"/>
      <c r="S45" s="50"/>
      <c r="T45" s="50"/>
      <c r="U45" s="50"/>
      <c r="V45" s="50"/>
    </row>
    <row r="46" spans="2:22" ht="23.25" customHeight="1" x14ac:dyDescent="0.2">
      <c r="D46" s="45">
        <v>19</v>
      </c>
      <c r="E46" s="374" t="s">
        <v>265</v>
      </c>
      <c r="F46" s="374"/>
      <c r="G46" s="374"/>
      <c r="H46" s="374"/>
      <c r="I46" s="374"/>
      <c r="J46" s="374"/>
      <c r="K46" s="374"/>
      <c r="L46" s="374"/>
      <c r="M46" s="375" t="s">
        <v>249</v>
      </c>
      <c r="N46" s="375"/>
      <c r="S46" s="50"/>
      <c r="T46" s="50"/>
      <c r="U46" s="50"/>
      <c r="V46" s="50"/>
    </row>
    <row r="47" spans="2:22" ht="15.75" customHeight="1" x14ac:dyDescent="0.2">
      <c r="E47" s="34"/>
      <c r="F47" s="34"/>
      <c r="G47" s="34"/>
      <c r="H47" s="34"/>
      <c r="I47" s="34"/>
      <c r="J47" s="34"/>
      <c r="K47" s="34"/>
      <c r="L47" s="34"/>
      <c r="M47" s="34"/>
      <c r="N47" s="34"/>
      <c r="O47" s="110">
        <f>IF(M43="SI",19,COUNTIFS(M28:M46,"SI"))</f>
        <v>10</v>
      </c>
      <c r="P47" s="111"/>
      <c r="Q47" s="111"/>
      <c r="R47" s="34"/>
      <c r="S47" s="34"/>
      <c r="T47" s="34"/>
      <c r="U47" s="34"/>
      <c r="V47" s="34"/>
    </row>
    <row r="48" spans="2:22" ht="30" customHeight="1" x14ac:dyDescent="0.2">
      <c r="B48" s="376" t="str">
        <f>IF(AND(O47&gt;=1,O47&lt;=5),"Moderado",IF(AND(O47&gt;=6,O47&lt;=11),"Mayor",IF(AND(O47&gt;=12,O47&lt;=19),"Catastrófico","")))</f>
        <v>Mayor</v>
      </c>
      <c r="C48" s="376"/>
      <c r="D48" s="376"/>
      <c r="E48" s="376"/>
      <c r="F48" s="376"/>
      <c r="G48" s="376"/>
      <c r="H48" s="376"/>
      <c r="I48" s="376"/>
      <c r="J48" s="376"/>
      <c r="K48" s="376"/>
      <c r="L48" s="376"/>
      <c r="M48" s="376"/>
      <c r="N48" s="376"/>
      <c r="O48" s="376"/>
      <c r="P48" s="376"/>
      <c r="Q48" s="34">
        <f>IFERROR(VLOOKUP(B48,[4]Hoja2!N11:Q13,4,FALSE),"")</f>
        <v>4</v>
      </c>
      <c r="R48" s="34"/>
      <c r="S48" s="34"/>
      <c r="T48" s="34"/>
      <c r="U48" s="34"/>
      <c r="V48" s="34"/>
    </row>
    <row r="49" spans="2:25" ht="15.75" customHeight="1" x14ac:dyDescent="0.2">
      <c r="E49" s="34"/>
      <c r="F49" s="34"/>
      <c r="G49" s="34"/>
      <c r="H49" s="34"/>
      <c r="I49" s="34"/>
      <c r="J49" s="34"/>
      <c r="K49" s="34"/>
      <c r="L49" s="34"/>
      <c r="M49" s="34"/>
      <c r="N49" s="34"/>
      <c r="P49" s="34"/>
      <c r="Q49" s="34"/>
      <c r="R49" s="34"/>
      <c r="S49" s="34"/>
      <c r="T49" s="34"/>
      <c r="U49" s="34"/>
      <c r="V49" s="34"/>
    </row>
    <row r="50" spans="2:25" ht="29" x14ac:dyDescent="0.2">
      <c r="B50" s="360" t="s">
        <v>25</v>
      </c>
      <c r="C50" s="360"/>
      <c r="D50" s="360"/>
      <c r="E50" s="360"/>
      <c r="F50" s="360"/>
      <c r="G50" s="360"/>
      <c r="H50" s="360"/>
      <c r="I50" s="360"/>
      <c r="J50" s="360"/>
      <c r="K50" s="360"/>
      <c r="L50" s="360"/>
      <c r="M50" s="360"/>
      <c r="N50" s="360"/>
      <c r="O50" s="360"/>
      <c r="P50" s="360"/>
      <c r="Q50" s="108"/>
      <c r="R50" s="33">
        <f>IF(R52&lt;=0,1,R52)</f>
        <v>1</v>
      </c>
      <c r="S50" s="108"/>
      <c r="T50" s="108"/>
      <c r="U50" s="108"/>
      <c r="V50" s="108"/>
    </row>
    <row r="51" spans="2:25" ht="6" customHeight="1" x14ac:dyDescent="0.2"/>
    <row r="52" spans="2:25" ht="37.5" customHeight="1" x14ac:dyDescent="0.25">
      <c r="B52" s="377" t="s">
        <v>26</v>
      </c>
      <c r="C52" s="378"/>
      <c r="D52" s="379"/>
      <c r="E52" s="35" t="s">
        <v>47</v>
      </c>
      <c r="F52" s="79" t="s">
        <v>266</v>
      </c>
      <c r="G52" s="35" t="s">
        <v>267</v>
      </c>
      <c r="H52" s="35" t="s">
        <v>268</v>
      </c>
      <c r="I52" s="112" t="s">
        <v>269</v>
      </c>
      <c r="J52" s="380" t="s">
        <v>270</v>
      </c>
      <c r="K52" s="380"/>
      <c r="L52" s="79" t="s">
        <v>271</v>
      </c>
      <c r="M52" s="247" t="s">
        <v>272</v>
      </c>
      <c r="N52" s="247"/>
      <c r="O52" s="79" t="s">
        <v>273</v>
      </c>
      <c r="P52" s="79" t="s">
        <v>274</v>
      </c>
      <c r="Q52" s="113">
        <f>AVERAGE(Q53:Q53)</f>
        <v>50</v>
      </c>
      <c r="R52" s="33">
        <f>IF(G55="Fuerte",R23-2,IF(G55="Moderado",R23-1,R23))</f>
        <v>1</v>
      </c>
      <c r="S52" s="52" t="str">
        <f>CONCATENATE(R50,Q48)</f>
        <v>14</v>
      </c>
      <c r="T52" s="51"/>
      <c r="U52" s="51"/>
      <c r="V52" s="51"/>
      <c r="X52" s="52"/>
      <c r="Y52" s="53"/>
    </row>
    <row r="53" spans="2:25" ht="152.25" customHeight="1" x14ac:dyDescent="0.2">
      <c r="B53" s="244" t="s">
        <v>317</v>
      </c>
      <c r="C53" s="244"/>
      <c r="D53" s="244"/>
      <c r="E53" s="54" t="s">
        <v>276</v>
      </c>
      <c r="F53" s="54" t="s">
        <v>277</v>
      </c>
      <c r="G53" s="54" t="s">
        <v>278</v>
      </c>
      <c r="H53" s="54" t="s">
        <v>279</v>
      </c>
      <c r="I53" s="54" t="s">
        <v>280</v>
      </c>
      <c r="J53" s="382" t="s">
        <v>281</v>
      </c>
      <c r="K53" s="383"/>
      <c r="L53" s="54" t="s">
        <v>282</v>
      </c>
      <c r="M53" s="114">
        <f>IFERROR(IF(SUM(R53:X53)=0,"",SUM(R53:X53)),"")</f>
        <v>95</v>
      </c>
      <c r="N53" s="114" t="str">
        <f t="shared" ref="N53" si="0">IF(M53="","",IF(AND(M53&gt;=0,M53&lt;=85),"Débil",IF(AND(M53&gt;=86,M53&lt;=95),"Moderado",IF(M53&gt;=96,"Fuerte",""))))</f>
        <v>Moderado</v>
      </c>
      <c r="O53" s="115" t="s">
        <v>58</v>
      </c>
      <c r="P53" s="114" t="str">
        <f>IF(Q53="","",IF(Q53=100,"Fuerte",IF(Q53=50,"Moderado","Débil")))</f>
        <v>Moderado</v>
      </c>
      <c r="Q53" s="109">
        <f t="shared" ref="Q53" si="1">IF(M53="","",IF(AND(N53="Fuerte",O53="Fuerte"),100,IF(OR(AND(N53="Moderado",O53="Moderado"),AND(N53&lt;&gt;"Débil",O53&lt;&gt;"Débil")),50,IF(OR(N53="Débil",O53="Débil"),0,""))))</f>
        <v>50</v>
      </c>
      <c r="R53" s="116">
        <f t="shared" ref="R53" si="2">IF(E53="Asignado",15,IF(E53="No Asignado",0,""))</f>
        <v>15</v>
      </c>
      <c r="S53" s="116">
        <f t="shared" ref="S53" si="3">IF(F53="Adecuado",15,IF(F53="Inadecuado",0,""))</f>
        <v>15</v>
      </c>
      <c r="T53" s="116">
        <f t="shared" ref="T53" si="4">IF(G53="Oportuna",15,IF(G53="Inoportuna",0,""))</f>
        <v>15</v>
      </c>
      <c r="U53" s="116">
        <f t="shared" ref="U53" si="5">IF(H53="Prevenir",15,IF(H53="Detectar",10,IF(H53="No es un Control",0,"")))</f>
        <v>10</v>
      </c>
      <c r="V53" s="116">
        <f t="shared" ref="V53" si="6">IF(I53="Confiable",15,IF(I53="No Confiable",0,""))</f>
        <v>15</v>
      </c>
      <c r="W53" s="116">
        <f t="shared" ref="W53" si="7">IF(J53="Se identifica y se gestionan para subsanar la observación",15,IF(J53="No se identifica y se gestionan para subsanar la observación",0,""))</f>
        <v>15</v>
      </c>
      <c r="X53" s="117">
        <f>IF(L53="Completa",10,IF(L53="Incompleta",5,IF(L53="No Existe",0,"")))</f>
        <v>10</v>
      </c>
    </row>
    <row r="54" spans="2:25" x14ac:dyDescent="0.2">
      <c r="B54" s="34"/>
      <c r="C54" s="34"/>
      <c r="D54" s="34"/>
      <c r="R54" s="59"/>
      <c r="S54" s="59"/>
      <c r="T54" s="59"/>
      <c r="U54" s="59"/>
      <c r="V54" s="59"/>
      <c r="W54" s="52"/>
      <c r="X54" s="52"/>
    </row>
    <row r="55" spans="2:25" ht="26" x14ac:dyDescent="0.2">
      <c r="B55" s="384" t="s">
        <v>284</v>
      </c>
      <c r="C55" s="384"/>
      <c r="D55" s="384"/>
      <c r="E55" s="384"/>
      <c r="F55" s="384"/>
      <c r="G55" s="376" t="str">
        <f>IFERROR(IF(Q52=100,"Fuerte",IF(AND(Q52&lt;100,Q52&gt;=50),"Moderado",IF(Q52&lt;50,"Débil",""))),"")</f>
        <v>Moderado</v>
      </c>
      <c r="H55" s="376"/>
      <c r="I55" s="376"/>
      <c r="J55" s="376"/>
      <c r="K55" s="376"/>
      <c r="L55" s="376"/>
      <c r="M55" s="376"/>
      <c r="N55" s="376"/>
      <c r="O55" s="376"/>
      <c r="P55" s="376"/>
      <c r="R55" s="59"/>
      <c r="S55" s="59"/>
      <c r="T55" s="59"/>
      <c r="U55" s="59"/>
      <c r="V55" s="59"/>
      <c r="W55" s="52"/>
      <c r="X55" s="52"/>
    </row>
    <row r="56" spans="2:25" x14ac:dyDescent="0.2">
      <c r="B56" s="34"/>
      <c r="C56" s="34"/>
      <c r="D56" s="34"/>
      <c r="R56" s="59"/>
      <c r="S56" s="59"/>
      <c r="T56" s="59"/>
      <c r="U56" s="59"/>
      <c r="V56" s="59"/>
      <c r="W56" s="52"/>
      <c r="X56" s="52"/>
    </row>
    <row r="57" spans="2:25" ht="29" x14ac:dyDescent="0.2">
      <c r="B57" s="360" t="s">
        <v>42</v>
      </c>
      <c r="C57" s="360"/>
      <c r="D57" s="360"/>
      <c r="E57" s="360"/>
      <c r="F57" s="360"/>
      <c r="G57" s="360"/>
      <c r="H57" s="360"/>
      <c r="I57" s="360"/>
      <c r="J57" s="360"/>
      <c r="K57" s="360"/>
      <c r="L57" s="360"/>
      <c r="M57" s="360"/>
      <c r="N57" s="360"/>
      <c r="O57" s="360"/>
      <c r="P57" s="360"/>
      <c r="Q57" s="108"/>
      <c r="R57" s="108"/>
      <c r="S57" s="108"/>
      <c r="T57" s="108"/>
      <c r="U57" s="108"/>
      <c r="V57" s="108"/>
    </row>
    <row r="58" spans="2:25" ht="5.25" customHeight="1" x14ac:dyDescent="0.2"/>
    <row r="59" spans="2:25" ht="21" x14ac:dyDescent="0.25">
      <c r="B59" s="118" t="s">
        <v>43</v>
      </c>
      <c r="C59" s="370" t="s">
        <v>44</v>
      </c>
      <c r="D59" s="370"/>
      <c r="E59" s="370"/>
      <c r="F59" s="370"/>
      <c r="G59" s="370"/>
      <c r="H59" s="370"/>
      <c r="I59" s="118" t="s">
        <v>45</v>
      </c>
      <c r="J59" s="118" t="s">
        <v>46</v>
      </c>
      <c r="K59" s="371" t="s">
        <v>47</v>
      </c>
      <c r="L59" s="372"/>
      <c r="M59" s="373"/>
      <c r="N59" s="370" t="s">
        <v>34</v>
      </c>
      <c r="O59" s="370"/>
      <c r="P59" s="370"/>
      <c r="Q59" s="42"/>
      <c r="R59" s="42"/>
      <c r="S59" s="42"/>
      <c r="T59" s="42"/>
      <c r="U59" s="42"/>
      <c r="V59" s="42"/>
    </row>
    <row r="60" spans="2:25" ht="48" customHeight="1" x14ac:dyDescent="0.2">
      <c r="B60" s="61" t="s">
        <v>48</v>
      </c>
      <c r="C60" s="353" t="s">
        <v>318</v>
      </c>
      <c r="D60" s="353"/>
      <c r="E60" s="353"/>
      <c r="F60" s="353"/>
      <c r="G60" s="353"/>
      <c r="H60" s="353"/>
      <c r="I60" s="62">
        <v>46054</v>
      </c>
      <c r="J60" s="62">
        <v>46381</v>
      </c>
      <c r="K60" s="349" t="s">
        <v>286</v>
      </c>
      <c r="L60" s="369"/>
      <c r="M60" s="350"/>
      <c r="N60" s="251" t="s">
        <v>319</v>
      </c>
      <c r="O60" s="251"/>
      <c r="P60" s="251"/>
      <c r="Q60" s="119"/>
      <c r="R60" s="34"/>
      <c r="S60" s="34"/>
      <c r="T60" s="34"/>
      <c r="U60" s="34"/>
      <c r="V60" s="34"/>
    </row>
    <row r="61" spans="2:25" ht="42.75" customHeight="1" x14ac:dyDescent="0.2">
      <c r="B61" s="61" t="s">
        <v>48</v>
      </c>
      <c r="C61" s="353" t="s">
        <v>320</v>
      </c>
      <c r="D61" s="353"/>
      <c r="E61" s="353"/>
      <c r="F61" s="353"/>
      <c r="G61" s="353"/>
      <c r="H61" s="353"/>
      <c r="I61" s="62">
        <v>46054</v>
      </c>
      <c r="J61" s="62">
        <v>46381</v>
      </c>
      <c r="K61" s="349" t="s">
        <v>286</v>
      </c>
      <c r="L61" s="369"/>
      <c r="M61" s="350"/>
      <c r="N61" s="251" t="s">
        <v>290</v>
      </c>
      <c r="O61" s="251"/>
      <c r="P61" s="251"/>
      <c r="Q61" s="49"/>
      <c r="R61" s="34"/>
      <c r="S61" s="34"/>
      <c r="T61" s="34"/>
      <c r="U61" s="34"/>
      <c r="V61" s="34"/>
    </row>
    <row r="63" spans="2:25" ht="29" x14ac:dyDescent="0.2">
      <c r="B63" s="360" t="s">
        <v>53</v>
      </c>
      <c r="C63" s="360"/>
      <c r="D63" s="360"/>
      <c r="E63" s="360"/>
      <c r="F63" s="360"/>
      <c r="G63" s="360"/>
      <c r="H63" s="360"/>
      <c r="I63" s="360"/>
      <c r="J63" s="360"/>
      <c r="K63" s="360"/>
      <c r="L63" s="360"/>
      <c r="M63" s="360"/>
      <c r="N63" s="360"/>
      <c r="O63" s="360"/>
      <c r="P63" s="360"/>
      <c r="Q63" s="108"/>
      <c r="R63" s="108"/>
      <c r="S63" s="108"/>
      <c r="T63" s="108"/>
      <c r="U63" s="108"/>
      <c r="V63" s="108"/>
    </row>
    <row r="65" spans="1:26" ht="46.5" customHeight="1" x14ac:dyDescent="0.2">
      <c r="D65" s="361" t="s">
        <v>54</v>
      </c>
      <c r="E65" s="362"/>
      <c r="F65" s="363" t="str">
        <f>IFERROR(VLOOKUP(Q23,[4]Hoja2!B45:C59,2,FALSE),"")</f>
        <v>Alto</v>
      </c>
      <c r="G65" s="363"/>
      <c r="H65" s="65"/>
      <c r="J65" s="364" t="s">
        <v>55</v>
      </c>
      <c r="K65" s="364"/>
      <c r="L65" s="363" t="str">
        <f>IFERROR(VLOOKUP(S52,[4]Hoja2!B45:C59,2,FALSE),"")</f>
        <v>Alto</v>
      </c>
      <c r="M65" s="363"/>
      <c r="N65" s="363"/>
      <c r="O65" s="120"/>
      <c r="P65" s="120"/>
      <c r="Q65" s="120"/>
      <c r="R65" s="65"/>
      <c r="S65" s="65"/>
      <c r="T65" s="65"/>
      <c r="U65" s="65"/>
      <c r="V65" s="65"/>
    </row>
    <row r="67" spans="1:26" ht="26" x14ac:dyDescent="0.2">
      <c r="B67" s="40"/>
      <c r="C67" s="40"/>
      <c r="H67" s="365" t="s">
        <v>19</v>
      </c>
      <c r="I67" s="365"/>
      <c r="J67" s="365"/>
    </row>
    <row r="68" spans="1:26" ht="21" x14ac:dyDescent="0.2">
      <c r="B68" s="40"/>
      <c r="C68" s="40"/>
      <c r="F68" s="66"/>
      <c r="G68" s="66"/>
      <c r="H68" s="121" t="s">
        <v>58</v>
      </c>
      <c r="I68" s="121" t="s">
        <v>59</v>
      </c>
      <c r="J68" s="121" t="s">
        <v>60</v>
      </c>
    </row>
    <row r="69" spans="1:26" ht="5.25" customHeight="1" x14ac:dyDescent="0.2">
      <c r="B69" s="40"/>
      <c r="C69" s="40"/>
      <c r="F69" s="66"/>
      <c r="G69" s="66"/>
      <c r="H69" s="66"/>
      <c r="I69" s="66"/>
      <c r="J69" s="66"/>
    </row>
    <row r="70" spans="1:26" ht="37.5" customHeight="1" x14ac:dyDescent="0.2">
      <c r="F70" s="359" t="s">
        <v>17</v>
      </c>
      <c r="G70" s="121" t="s">
        <v>294</v>
      </c>
      <c r="H70" s="122" t="str">
        <f>IFERROR(CONCATENATE(IF($Q$23="53","Inherente","")," ",IF($S$52="53","Residual","")),"")</f>
        <v xml:space="preserve"> </v>
      </c>
      <c r="I70" s="123" t="str">
        <f>IFERROR(CONCATENATE(IF($Q$23="54","Inherente","")," ",IF($S$52="54","Residual","")),"")</f>
        <v xml:space="preserve"> </v>
      </c>
      <c r="J70" s="123" t="str">
        <f>IFERROR(CONCATENATE(IF($Q$23="55","Inherente","")," ",IF($S$52="55","Residual","")),"")</f>
        <v xml:space="preserve"> </v>
      </c>
      <c r="R70" s="108"/>
      <c r="S70" s="108"/>
      <c r="T70" s="108"/>
      <c r="U70" s="108"/>
      <c r="V70" s="108"/>
    </row>
    <row r="71" spans="1:26" ht="37.5" customHeight="1" x14ac:dyDescent="0.2">
      <c r="F71" s="359"/>
      <c r="G71" s="121" t="s">
        <v>295</v>
      </c>
      <c r="H71" s="124" t="str">
        <f>IFERROR(CONCATENATE(IF($Q$23="43","Inherente","")," ",IF($S$52="43","Residual","")),"")</f>
        <v xml:space="preserve"> </v>
      </c>
      <c r="I71" s="123" t="str">
        <f>IFERROR(CONCATENATE(IF($Q$23="44","Inherente","")," ",IF($S$52="44","Residual","")),"")</f>
        <v xml:space="preserve"> </v>
      </c>
      <c r="J71" s="123" t="str">
        <f>IFERROR(CONCATENATE(IF($Q$23="45","Inherente","")," ",IF($S$52="45","Residual","")),"")</f>
        <v xml:space="preserve"> </v>
      </c>
      <c r="L71" s="125" t="s">
        <v>62</v>
      </c>
      <c r="R71" s="97"/>
      <c r="S71" s="97"/>
      <c r="T71" s="97"/>
      <c r="U71" s="97"/>
      <c r="V71" s="97"/>
    </row>
    <row r="72" spans="1:26" ht="37.5" customHeight="1" x14ac:dyDescent="0.2">
      <c r="F72" s="359"/>
      <c r="G72" s="121" t="s">
        <v>296</v>
      </c>
      <c r="H72" s="124" t="str">
        <f>IFERROR(CONCATENATE(IF($Q$23="33","Inherente","")," ",IF($S$52="33","Residual","")),"")</f>
        <v xml:space="preserve"> </v>
      </c>
      <c r="I72" s="123" t="str">
        <f>IFERROR(CONCATENATE(IF($Q$23="34","Inherente","")," ",IF($S$52="34","Residual","")),"")</f>
        <v xml:space="preserve"> </v>
      </c>
      <c r="J72" s="123" t="str">
        <f>IFERROR(CONCATENATE(IF($Q$23="35","Inherente","")," ",IF($S$52="35","Residual","")),"")</f>
        <v xml:space="preserve"> </v>
      </c>
      <c r="L72" s="126" t="s">
        <v>64</v>
      </c>
      <c r="R72" s="97"/>
      <c r="S72" s="97"/>
      <c r="T72" s="97"/>
      <c r="U72" s="97"/>
      <c r="V72" s="97"/>
    </row>
    <row r="73" spans="1:26" ht="37.5" customHeight="1" x14ac:dyDescent="0.2">
      <c r="F73" s="359"/>
      <c r="G73" s="121" t="s">
        <v>244</v>
      </c>
      <c r="H73" s="127" t="str">
        <f>IFERROR(CONCATENATE(IF($Q$23="23","Inherente","")," ",IF($S$52="23","Residual","")),"")</f>
        <v xml:space="preserve"> </v>
      </c>
      <c r="I73" s="124" t="str">
        <f>IFERROR(CONCATENATE(IF($Q$23="24","Inherente","")," ",IF($S$52="24","Residual","")),"")</f>
        <v xml:space="preserve">Inherente </v>
      </c>
      <c r="J73" s="123" t="str">
        <f>IFERROR(CONCATENATE(IF($Q$23="25","Inherente","")," ",IF($S$52="25","Residual","")),"")</f>
        <v xml:space="preserve"> </v>
      </c>
      <c r="L73" s="128" t="s">
        <v>58</v>
      </c>
      <c r="O73" s="97"/>
      <c r="P73" s="97"/>
      <c r="Q73" s="97"/>
      <c r="R73" s="97"/>
      <c r="S73" s="97"/>
      <c r="T73" s="97"/>
      <c r="U73" s="97"/>
      <c r="V73" s="97"/>
    </row>
    <row r="74" spans="1:26" ht="37.5" customHeight="1" x14ac:dyDescent="0.2">
      <c r="F74" s="359"/>
      <c r="G74" s="121" t="s">
        <v>297</v>
      </c>
      <c r="H74" s="127" t="str">
        <f>IFERROR(CONCATENATE(IF($Q$23="13","Inherente","")," ",IF($S$52="13","Residual","")),"")</f>
        <v xml:space="preserve"> </v>
      </c>
      <c r="I74" s="124" t="str">
        <f>IFERROR(CONCATENATE(IF($Q$23="14","Inherente","")," ",IF($S$52="14","Residual","")),"")</f>
        <v xml:space="preserve"> Residual</v>
      </c>
      <c r="J74" s="123" t="str">
        <f>IFERROR(CONCATENATE(IF($Q$23="15","Inherente","")," ",IF($S$52="15","Residual","")),"")</f>
        <v xml:space="preserve"> </v>
      </c>
    </row>
    <row r="75" spans="1:26" s="129" customFormat="1" x14ac:dyDescent="0.2">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row>
  </sheetData>
  <sheetProtection selectLockedCells="1"/>
  <mergeCells count="77">
    <mergeCell ref="C17:H17"/>
    <mergeCell ref="I17:O17"/>
    <mergeCell ref="B2:P2"/>
    <mergeCell ref="C4:G4"/>
    <mergeCell ref="J4:O4"/>
    <mergeCell ref="B7:P7"/>
    <mergeCell ref="M11:N11"/>
    <mergeCell ref="B19:P19"/>
    <mergeCell ref="B21:P21"/>
    <mergeCell ref="B23:P23"/>
    <mergeCell ref="B25:P25"/>
    <mergeCell ref="E27:L27"/>
    <mergeCell ref="M27:N27"/>
    <mergeCell ref="E28:L28"/>
    <mergeCell ref="M28:N28"/>
    <mergeCell ref="E29:L29"/>
    <mergeCell ref="M29:N29"/>
    <mergeCell ref="E30:L30"/>
    <mergeCell ref="M30:N30"/>
    <mergeCell ref="E31:L31"/>
    <mergeCell ref="M31:N31"/>
    <mergeCell ref="E32:L32"/>
    <mergeCell ref="M32:N32"/>
    <mergeCell ref="E33:L33"/>
    <mergeCell ref="M33:N33"/>
    <mergeCell ref="E34:L34"/>
    <mergeCell ref="M34:N34"/>
    <mergeCell ref="E35:L35"/>
    <mergeCell ref="M35:N35"/>
    <mergeCell ref="E36:L36"/>
    <mergeCell ref="M36:N36"/>
    <mergeCell ref="E37:L37"/>
    <mergeCell ref="M37:N37"/>
    <mergeCell ref="E38:L38"/>
    <mergeCell ref="M38:N38"/>
    <mergeCell ref="E39:L39"/>
    <mergeCell ref="M39:N39"/>
    <mergeCell ref="E40:L40"/>
    <mergeCell ref="M40:N40"/>
    <mergeCell ref="E41:L41"/>
    <mergeCell ref="M41:N41"/>
    <mergeCell ref="E42:L42"/>
    <mergeCell ref="M42:N42"/>
    <mergeCell ref="E43:L43"/>
    <mergeCell ref="M43:N43"/>
    <mergeCell ref="E44:L44"/>
    <mergeCell ref="M44:N44"/>
    <mergeCell ref="E45:L45"/>
    <mergeCell ref="M45:N45"/>
    <mergeCell ref="C59:H59"/>
    <mergeCell ref="K59:M59"/>
    <mergeCell ref="N59:P59"/>
    <mergeCell ref="E46:L46"/>
    <mergeCell ref="M46:N46"/>
    <mergeCell ref="B48:P48"/>
    <mergeCell ref="B50:P50"/>
    <mergeCell ref="B52:D52"/>
    <mergeCell ref="J52:K52"/>
    <mergeCell ref="M52:N52"/>
    <mergeCell ref="B53:D53"/>
    <mergeCell ref="J53:K53"/>
    <mergeCell ref="B55:F55"/>
    <mergeCell ref="G55:P55"/>
    <mergeCell ref="B57:P57"/>
    <mergeCell ref="C60:H60"/>
    <mergeCell ref="K60:M60"/>
    <mergeCell ref="N60:P60"/>
    <mergeCell ref="C61:H61"/>
    <mergeCell ref="K61:M61"/>
    <mergeCell ref="N61:P61"/>
    <mergeCell ref="F70:F74"/>
    <mergeCell ref="B63:P63"/>
    <mergeCell ref="D65:E65"/>
    <mergeCell ref="F65:G65"/>
    <mergeCell ref="J65:K65"/>
    <mergeCell ref="L65:N65"/>
    <mergeCell ref="H67:J67"/>
  </mergeCells>
  <conditionalFormatting sqref="B23">
    <cfRule type="expression" dxfId="266" priority="11">
      <formula>$B$23="Casi Seguro"</formula>
    </cfRule>
    <cfRule type="expression" dxfId="265" priority="12">
      <formula>$B$23="Probable"</formula>
    </cfRule>
    <cfRule type="expression" dxfId="264" priority="13">
      <formula>$B$23="Posible"</formula>
    </cfRule>
    <cfRule type="expression" dxfId="263" priority="14">
      <formula>$B$23="Improbable"</formula>
    </cfRule>
    <cfRule type="expression" dxfId="262" priority="15">
      <formula>$B$23="Rara Vez"</formula>
    </cfRule>
  </conditionalFormatting>
  <conditionalFormatting sqref="B48">
    <cfRule type="expression" dxfId="261" priority="4">
      <formula>$B$48="Catastrófico"</formula>
    </cfRule>
    <cfRule type="expression" dxfId="260" priority="5">
      <formula>$B$48="Mayor"</formula>
    </cfRule>
    <cfRule type="expression" dxfId="259" priority="6">
      <formula>$B$48="Moderado"</formula>
    </cfRule>
  </conditionalFormatting>
  <conditionalFormatting sqref="E28:E46">
    <cfRule type="expression" dxfId="258" priority="1">
      <formula>M28="SI"</formula>
    </cfRule>
  </conditionalFormatting>
  <conditionalFormatting sqref="F65">
    <cfRule type="expression" dxfId="257" priority="16">
      <formula>$F$65="Extremo"</formula>
    </cfRule>
    <cfRule type="expression" dxfId="256" priority="17">
      <formula>$F$65="Alto"</formula>
    </cfRule>
    <cfRule type="expression" dxfId="255" priority="18">
      <formula>$F$65="Moderado"</formula>
    </cfRule>
    <cfRule type="expression" dxfId="254" priority="19">
      <formula>$F$65="Bajo"</formula>
    </cfRule>
  </conditionalFormatting>
  <conditionalFormatting sqref="L65">
    <cfRule type="expression" dxfId="253" priority="7">
      <formula>$L$65="Extremo"</formula>
    </cfRule>
    <cfRule type="expression" dxfId="252" priority="8">
      <formula>$L$65="Alto"</formula>
    </cfRule>
    <cfRule type="expression" dxfId="251" priority="9">
      <formula>$L$65="Moderado"</formula>
    </cfRule>
    <cfRule type="expression" dxfId="250" priority="10">
      <formula>$L$65="Bajo"</formula>
    </cfRule>
  </conditionalFormatting>
  <conditionalFormatting sqref="M28:M46">
    <cfRule type="expression" dxfId="249" priority="2">
      <formula>AB28="SI"</formula>
    </cfRule>
    <cfRule type="expression" dxfId="248" priority="3">
      <formula>AC28="SI"</formula>
    </cfRule>
  </conditionalFormatting>
  <dataValidations disablePrompts="1" count="12">
    <dataValidation type="list" allowBlank="1" showInputMessage="1" showErrorMessage="1" sqref="B60:B61" xr:uid="{58D00735-EF5B-4B75-824F-5ECEC59F6F1E}">
      <formula1>"Nacional,Regional,Centro Zonal"</formula1>
    </dataValidation>
    <dataValidation type="list" allowBlank="1" showInputMessage="1" showErrorMessage="1" sqref="O53" xr:uid="{B51FEB9E-2AAC-4520-810F-A50C98BA39F7}">
      <formula1>"Fuerte,Moderado,Débil"</formula1>
    </dataValidation>
    <dataValidation type="list" allowBlank="1" showInputMessage="1" showErrorMessage="1" sqref="L53" xr:uid="{935BDA92-3D83-4BD1-9BA9-8DE3DA65939F}">
      <formula1>"Completa,Incompleta,NoExiste"</formula1>
    </dataValidation>
    <dataValidation type="list" allowBlank="1" showInputMessage="1" showErrorMessage="1" sqref="J53:K53" xr:uid="{17ACA507-3A3D-4864-89F8-DBA0FADD31B2}">
      <formula1>"Se identifica y se gestionan para subsanar la observación,No se identifica y se gestionan para subsanar la observación"</formula1>
    </dataValidation>
    <dataValidation type="list" allowBlank="1" showInputMessage="1" showErrorMessage="1" sqref="L53" xr:uid="{D46388DB-0640-425A-887E-19AFF22BE0D3}">
      <formula1>"Completa,Incompleta,No Existe"</formula1>
    </dataValidation>
    <dataValidation type="list" allowBlank="1" showInputMessage="1" showErrorMessage="1" sqref="I53" xr:uid="{BD7B29F3-2C91-487A-BBDA-F946D62B716F}">
      <formula1>"Confiable,No Confiable"</formula1>
    </dataValidation>
    <dataValidation type="list" allowBlank="1" showInputMessage="1" showErrorMessage="1" sqref="H53" xr:uid="{A42EC3B4-5EAD-49FA-B524-B918904E0DBB}">
      <formula1>"Prevenir,Detectar,No es un Control"</formula1>
    </dataValidation>
    <dataValidation type="list" allowBlank="1" showInputMessage="1" showErrorMessage="1" sqref="G53" xr:uid="{29B50D97-61AB-48B4-B62D-271354AF5F68}">
      <formula1>"Oportuna,Inoportuna"</formula1>
    </dataValidation>
    <dataValidation type="list" allowBlank="1" showInputMessage="1" showErrorMessage="1" sqref="F53" xr:uid="{46CD75FA-DE5C-43DF-B95E-1CB4CC07DFD8}">
      <formula1>"Adecuado,Inadecuado"</formula1>
    </dataValidation>
    <dataValidation type="list" allowBlank="1" showInputMessage="1" showErrorMessage="1" sqref="E53" xr:uid="{41337ECE-865D-498F-A1B1-F452E73C0A22}">
      <formula1>"Asignado,No Asignado"</formula1>
    </dataValidation>
    <dataValidation type="list" allowBlank="1" showInputMessage="1" showErrorMessage="1" sqref="M28:M46" xr:uid="{8913FB78-1167-48D2-8573-DC0BAEEDD8B0}">
      <formula1>"SI,NO"</formula1>
    </dataValidation>
    <dataValidation type="list" allowBlank="1" showInputMessage="1" showErrorMessage="1" sqref="B23" xr:uid="{865D14C6-8E01-47F7-BD7C-BC7C11CDFB77}">
      <formula1>"Rara Vez,Improbable,Posible,Probable,Casi Seguro"</formula1>
    </dataValidation>
  </dataValidations>
  <pageMargins left="0.82677165354330717" right="0.62992125984251968" top="1.0629921259842521" bottom="0.74803149606299213" header="0.31496062992125984" footer="0.31496062992125984"/>
  <pageSetup scale="29"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9315F-DCC0-4A75-86E4-812967CAD3EA}">
  <sheetPr>
    <tabColor theme="8"/>
    <pageSetUpPr fitToPage="1"/>
  </sheetPr>
  <dimension ref="A1:S89"/>
  <sheetViews>
    <sheetView showGridLines="0" zoomScale="86" zoomScaleNormal="86" zoomScaleSheetLayoutView="80" zoomScalePageLayoutView="60" workbookViewId="0">
      <selection activeCell="F46" sqref="F46"/>
    </sheetView>
  </sheetViews>
  <sheetFormatPr baseColWidth="10" defaultColWidth="0"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customWidth="1"/>
    <col min="18" max="19" width="0" style="33" hidden="1" customWidth="1"/>
    <col min="20" max="16384" width="11.5" style="33" hidden="1"/>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321</v>
      </c>
      <c r="E4" s="233"/>
      <c r="F4" s="233"/>
      <c r="G4" s="233"/>
      <c r="H4" s="233"/>
      <c r="I4" s="38" t="s">
        <v>3</v>
      </c>
      <c r="J4" s="233" t="s">
        <v>322</v>
      </c>
      <c r="K4" s="233"/>
      <c r="L4" s="39"/>
      <c r="M4" s="39"/>
    </row>
    <row r="5" spans="3:13" ht="6" customHeight="1" x14ac:dyDescent="0.2">
      <c r="C5" s="40"/>
      <c r="D5" s="40"/>
      <c r="E5" s="40"/>
    </row>
    <row r="6" spans="3:13" ht="19" x14ac:dyDescent="0.25">
      <c r="C6" s="41" t="s">
        <v>5</v>
      </c>
      <c r="D6" s="37"/>
      <c r="E6" s="37"/>
    </row>
    <row r="7" spans="3:13" ht="37.5" customHeight="1" x14ac:dyDescent="0.2">
      <c r="C7" s="397" t="s">
        <v>323</v>
      </c>
      <c r="D7" s="397"/>
      <c r="E7" s="397"/>
      <c r="F7" s="397"/>
      <c r="G7" s="397"/>
      <c r="H7" s="397"/>
      <c r="I7" s="397"/>
      <c r="J7" s="397"/>
      <c r="K7" s="397"/>
      <c r="L7" s="34"/>
      <c r="M7" s="34"/>
    </row>
    <row r="8" spans="3:13" ht="6" customHeight="1" x14ac:dyDescent="0.2"/>
    <row r="9" spans="3:13" ht="19" x14ac:dyDescent="0.25">
      <c r="C9" s="41" t="s">
        <v>7</v>
      </c>
    </row>
    <row r="10" spans="3:13" ht="22.5" customHeight="1" x14ac:dyDescent="0.25">
      <c r="C10" s="398"/>
      <c r="D10" s="399"/>
      <c r="E10" s="399"/>
      <c r="F10" s="399"/>
      <c r="G10" s="399"/>
      <c r="H10" s="399"/>
      <c r="I10" s="399"/>
      <c r="J10" s="399"/>
      <c r="K10" s="400"/>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t="s">
        <v>11</v>
      </c>
      <c r="H12" s="44" t="s">
        <v>13</v>
      </c>
      <c r="I12" s="45"/>
      <c r="J12" s="37" t="s">
        <v>14</v>
      </c>
      <c r="K12" s="46" t="s">
        <v>324</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325</v>
      </c>
      <c r="D18" s="239"/>
      <c r="E18" s="239"/>
      <c r="F18" s="239"/>
      <c r="G18" s="239"/>
      <c r="H18" s="239"/>
      <c r="I18" s="239"/>
      <c r="J18" s="239"/>
      <c r="K18" s="239"/>
      <c r="L18" s="47"/>
      <c r="M18" s="47"/>
      <c r="N18" s="48">
        <f>IFERROR(VLOOKUP(C18,[6]Hoja2!H3:K7,4,FALSE),"")</f>
        <v>0.8</v>
      </c>
      <c r="O18" s="48">
        <f>IFERROR(VLOOKUP(N18,[6]Hoja2!G19:I28,2,FALSE),"")</f>
        <v>2</v>
      </c>
    </row>
    <row r="19" spans="3:16" ht="15.75" customHeight="1" x14ac:dyDescent="0.2"/>
    <row r="20" spans="3:16" ht="19" x14ac:dyDescent="0.2">
      <c r="C20" s="238" t="s">
        <v>19</v>
      </c>
      <c r="D20" s="238"/>
      <c r="E20" s="238"/>
      <c r="F20" s="238"/>
      <c r="G20" s="238"/>
      <c r="H20" s="238"/>
      <c r="I20" s="238"/>
      <c r="J20" s="238"/>
      <c r="K20" s="238"/>
      <c r="L20" s="39"/>
      <c r="M20" s="39"/>
      <c r="O20" s="40" t="str">
        <f>CONCATENATE(O18,O22)</f>
        <v>25</v>
      </c>
    </row>
    <row r="21" spans="3:16" ht="6" customHeight="1" x14ac:dyDescent="0.2"/>
    <row r="22" spans="3:16" ht="33.75" customHeight="1" x14ac:dyDescent="0.2">
      <c r="C22" s="240" t="s">
        <v>20</v>
      </c>
      <c r="D22" s="241"/>
      <c r="E22" s="242" t="s">
        <v>326</v>
      </c>
      <c r="F22" s="242"/>
      <c r="G22" s="243" t="str">
        <f>IFERROR(VLOOKUP(E22,[6]Hoja2!$B$3:$E$7,2,FALSE),"")</f>
        <v>Mayor a 500 SMLMV</v>
      </c>
      <c r="H22" s="243"/>
      <c r="I22" s="243"/>
      <c r="J22" s="243"/>
      <c r="K22" s="243"/>
      <c r="L22" s="49">
        <f>IFERROR(VLOOKUP(E22,[6]Hoja2!$B$3:$F$7,5,FALSE),"")</f>
        <v>1</v>
      </c>
      <c r="M22" s="49"/>
      <c r="N22" s="33">
        <f>IF(MAX(L22,L24,L26)=0,"",MAX(L22,L24,L26))</f>
        <v>1</v>
      </c>
      <c r="O22" s="33">
        <f>IFERROR(VLOOKUP(N22,[6]Hoja2!G19:I28,3,FALSE),"")</f>
        <v>5</v>
      </c>
    </row>
    <row r="23" spans="3:16" ht="6" customHeight="1" x14ac:dyDescent="0.2"/>
    <row r="24" spans="3:16" ht="33.75" customHeight="1" x14ac:dyDescent="0.2">
      <c r="C24" s="240" t="s">
        <v>22</v>
      </c>
      <c r="D24" s="241"/>
      <c r="E24" s="242" t="s">
        <v>111</v>
      </c>
      <c r="F24" s="242"/>
      <c r="G24" s="245" t="str">
        <f>IFERROR(VLOOKUP(E24,[6]Hoja2!$B$3:$E$7,3,FALSE),"")</f>
        <v>El riesgo afecta la imagen de la entidad internamente, de conocimiento general nivel interno, de junta directiva y/o de proveedores.</v>
      </c>
      <c r="H24" s="245"/>
      <c r="I24" s="245"/>
      <c r="J24" s="245"/>
      <c r="K24" s="245"/>
      <c r="L24" s="49">
        <f>IFERROR(VLOOKUP(E24,[6]Hoja2!$B$3:$F$7,5,FALSE),"")</f>
        <v>0.4</v>
      </c>
      <c r="M24" s="50"/>
    </row>
    <row r="25" spans="3:16" ht="5.25" customHeight="1" x14ac:dyDescent="0.2">
      <c r="F25" s="34"/>
      <c r="G25" s="34"/>
      <c r="I25" s="34"/>
      <c r="J25" s="34"/>
      <c r="K25" s="34"/>
      <c r="L25" s="34"/>
      <c r="M25" s="34"/>
    </row>
    <row r="26" spans="3:16" ht="33.75" customHeight="1" x14ac:dyDescent="0.2">
      <c r="C26" s="240" t="s">
        <v>24</v>
      </c>
      <c r="D26" s="241"/>
      <c r="E26" s="242" t="s">
        <v>111</v>
      </c>
      <c r="F26" s="242"/>
      <c r="G26" s="245" t="str">
        <f>IFERROR(VLOOKUP(E26,[6]Hoja2!$B$3:$E$7,4,FALSE),"")</f>
        <v>Impactaría de manera mínima en el logro del objetivo.</v>
      </c>
      <c r="H26" s="245"/>
      <c r="I26" s="245"/>
      <c r="J26" s="245"/>
      <c r="K26" s="245"/>
      <c r="L26" s="33">
        <f>IFERROR(VLOOKUP(E26,[6]Hoja2!$B$3:$F$7,5,FALSE),"")</f>
        <v>0.4</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8.75" customHeight="1" x14ac:dyDescent="0.2">
      <c r="C30" s="404" t="s">
        <v>26</v>
      </c>
      <c r="D30" s="405"/>
      <c r="E30" s="406"/>
      <c r="F30" s="246" t="s">
        <v>27</v>
      </c>
      <c r="G30" s="246"/>
      <c r="H30" s="246" t="s">
        <v>28</v>
      </c>
      <c r="I30" s="246"/>
      <c r="J30" s="246"/>
      <c r="K30" s="247" t="s">
        <v>29</v>
      </c>
      <c r="L30" s="51"/>
      <c r="M30" s="51"/>
      <c r="N30" s="33">
        <f>IFERROR(IF(N39="",0,IF(N39&lt;=0.2,5,IF(AND(N39&gt;0.2,N39&lt;=0.4),4,IF(AND(N39&gt;0.4,N39&lt;=0.6),3,IF(AND(N39&gt;0.6,N39&lt;=0.8),2,1))))),"")</f>
        <v>4</v>
      </c>
      <c r="O30" s="33">
        <f>IFERROR(IF(O39="",0,IF(O39&lt;=0.2,1,IF(AND(O39&gt;0.2,O39&lt;=0.4),2,IF(AND(O39&gt;0.4,O39&lt;=0.6),3,IF(AND(O39&gt;0.6,O39&lt;=0.8),4,5))))),"")</f>
        <v>5</v>
      </c>
    </row>
    <row r="31" spans="3:16" ht="18.75" customHeight="1" x14ac:dyDescent="0.2">
      <c r="C31" s="407"/>
      <c r="D31" s="408"/>
      <c r="E31" s="409"/>
      <c r="F31" s="35" t="s">
        <v>30</v>
      </c>
      <c r="G31" s="35" t="s">
        <v>31</v>
      </c>
      <c r="H31" s="35" t="s">
        <v>32</v>
      </c>
      <c r="I31" s="35" t="s">
        <v>33</v>
      </c>
      <c r="J31" s="35" t="s">
        <v>34</v>
      </c>
      <c r="K31" s="247"/>
      <c r="L31" s="51"/>
      <c r="M31" s="51"/>
      <c r="N31" s="52" t="str">
        <f>CONCATENATE(N30,O30)</f>
        <v>45</v>
      </c>
      <c r="O31" s="52"/>
      <c r="P31" s="53"/>
    </row>
    <row r="32" spans="3:16" ht="192.75" customHeight="1" x14ac:dyDescent="0.2">
      <c r="C32" s="401" t="s">
        <v>327</v>
      </c>
      <c r="D32" s="402"/>
      <c r="E32" s="403"/>
      <c r="F32" s="54" t="s">
        <v>36</v>
      </c>
      <c r="G32" s="54" t="s">
        <v>37</v>
      </c>
      <c r="H32" s="54" t="s">
        <v>38</v>
      </c>
      <c r="I32" s="54" t="s">
        <v>76</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0.48</v>
      </c>
      <c r="O32" s="52">
        <f>IFERROR(IF(F32="Correctivo",N22-(N22*K32),N22),N22)</f>
        <v>1</v>
      </c>
    </row>
    <row r="33" spans="3:15" ht="176.25" customHeight="1" x14ac:dyDescent="0.2">
      <c r="C33" s="412" t="s">
        <v>328</v>
      </c>
      <c r="D33" s="413"/>
      <c r="E33" s="414"/>
      <c r="F33" s="54" t="s">
        <v>36</v>
      </c>
      <c r="G33" s="54" t="s">
        <v>37</v>
      </c>
      <c r="H33" s="54" t="s">
        <v>38</v>
      </c>
      <c r="I33" s="54" t="s">
        <v>76</v>
      </c>
      <c r="J33" s="54" t="s">
        <v>40</v>
      </c>
      <c r="K33" s="55">
        <f t="shared" si="0"/>
        <v>0.4</v>
      </c>
      <c r="L33" s="56">
        <f t="shared" si="1"/>
        <v>0.25</v>
      </c>
      <c r="M33" s="56">
        <f t="shared" si="2"/>
        <v>0.15</v>
      </c>
      <c r="N33" s="52">
        <f t="shared" ref="N33:N39" si="3">IFERROR(IF(OR(F33="Detectivo",F33="Preventivo"),N32-(N32*K33),N32),N32)</f>
        <v>0.28799999999999998</v>
      </c>
      <c r="O33" s="52">
        <f t="shared" ref="O33:O39" si="4">IFERROR(IF(F33="Correctivo",O32-(O32*K33),O32),O32)</f>
        <v>1</v>
      </c>
    </row>
    <row r="34" spans="3:15" ht="41.25" hidden="1" customHeight="1" x14ac:dyDescent="0.2">
      <c r="C34" s="415"/>
      <c r="D34" s="416"/>
      <c r="E34" s="417"/>
      <c r="F34" s="54"/>
      <c r="G34" s="54"/>
      <c r="H34" s="54"/>
      <c r="I34" s="54"/>
      <c r="J34" s="54"/>
      <c r="K34" s="55" t="str">
        <f t="shared" si="0"/>
        <v/>
      </c>
      <c r="L34" s="56" t="str">
        <f t="shared" si="1"/>
        <v/>
      </c>
      <c r="M34" s="56" t="str">
        <f t="shared" si="2"/>
        <v/>
      </c>
      <c r="N34" s="52">
        <f t="shared" si="3"/>
        <v>0.28799999999999998</v>
      </c>
      <c r="O34" s="52">
        <f t="shared" si="4"/>
        <v>1</v>
      </c>
    </row>
    <row r="35" spans="3:15" ht="30" hidden="1" customHeight="1" x14ac:dyDescent="0.2">
      <c r="C35" s="415"/>
      <c r="D35" s="416"/>
      <c r="E35" s="417"/>
      <c r="F35" s="57"/>
      <c r="G35" s="57"/>
      <c r="H35" s="57"/>
      <c r="I35" s="57"/>
      <c r="J35" s="57"/>
      <c r="K35" s="55" t="str">
        <f t="shared" si="0"/>
        <v/>
      </c>
      <c r="L35" s="56" t="str">
        <f t="shared" si="1"/>
        <v/>
      </c>
      <c r="M35" s="56" t="str">
        <f t="shared" si="2"/>
        <v/>
      </c>
      <c r="N35" s="52">
        <f t="shared" si="3"/>
        <v>0.28799999999999998</v>
      </c>
      <c r="O35" s="52">
        <f t="shared" si="4"/>
        <v>1</v>
      </c>
    </row>
    <row r="36" spans="3:15" ht="30" hidden="1" customHeight="1" x14ac:dyDescent="0.2">
      <c r="C36" s="415"/>
      <c r="D36" s="416"/>
      <c r="E36" s="417"/>
      <c r="F36" s="57"/>
      <c r="G36" s="57"/>
      <c r="H36" s="57"/>
      <c r="I36" s="57"/>
      <c r="J36" s="57"/>
      <c r="K36" s="55" t="str">
        <f t="shared" si="0"/>
        <v/>
      </c>
      <c r="L36" s="56" t="str">
        <f t="shared" si="1"/>
        <v/>
      </c>
      <c r="M36" s="56" t="str">
        <f t="shared" si="2"/>
        <v/>
      </c>
      <c r="N36" s="52">
        <f t="shared" si="3"/>
        <v>0.28799999999999998</v>
      </c>
      <c r="O36" s="52">
        <f t="shared" si="4"/>
        <v>1</v>
      </c>
    </row>
    <row r="37" spans="3:15" ht="30" hidden="1" customHeight="1" x14ac:dyDescent="0.2">
      <c r="C37" s="415"/>
      <c r="D37" s="416"/>
      <c r="E37" s="417"/>
      <c r="F37" s="57"/>
      <c r="G37" s="57"/>
      <c r="H37" s="57"/>
      <c r="I37" s="57"/>
      <c r="J37" s="57"/>
      <c r="K37" s="55" t="str">
        <f t="shared" si="0"/>
        <v/>
      </c>
      <c r="L37" s="56" t="str">
        <f t="shared" si="1"/>
        <v/>
      </c>
      <c r="M37" s="56" t="str">
        <f t="shared" si="2"/>
        <v/>
      </c>
      <c r="N37" s="52">
        <f t="shared" si="3"/>
        <v>0.28799999999999998</v>
      </c>
      <c r="O37" s="52">
        <f t="shared" si="4"/>
        <v>1</v>
      </c>
    </row>
    <row r="38" spans="3:15" ht="30" hidden="1" customHeight="1" x14ac:dyDescent="0.2">
      <c r="C38" s="415"/>
      <c r="D38" s="416"/>
      <c r="E38" s="417"/>
      <c r="F38" s="57"/>
      <c r="G38" s="57"/>
      <c r="H38" s="57"/>
      <c r="I38" s="57"/>
      <c r="J38" s="57"/>
      <c r="K38" s="55" t="str">
        <f t="shared" si="0"/>
        <v/>
      </c>
      <c r="L38" s="56" t="str">
        <f t="shared" si="1"/>
        <v/>
      </c>
      <c r="M38" s="56" t="str">
        <f t="shared" si="2"/>
        <v/>
      </c>
      <c r="N38" s="52">
        <f t="shared" si="3"/>
        <v>0.28799999999999998</v>
      </c>
      <c r="O38" s="52">
        <f t="shared" si="4"/>
        <v>1</v>
      </c>
    </row>
    <row r="39" spans="3:15" ht="30" hidden="1" customHeight="1" x14ac:dyDescent="0.2">
      <c r="C39" s="415"/>
      <c r="D39" s="416"/>
      <c r="E39" s="417"/>
      <c r="F39" s="57"/>
      <c r="G39" s="57"/>
      <c r="H39" s="57"/>
      <c r="I39" s="57"/>
      <c r="J39" s="57"/>
      <c r="K39" s="55" t="str">
        <f t="shared" si="0"/>
        <v/>
      </c>
      <c r="L39" s="56" t="str">
        <f t="shared" si="1"/>
        <v/>
      </c>
      <c r="M39" s="56" t="str">
        <f t="shared" si="2"/>
        <v/>
      </c>
      <c r="N39" s="52">
        <f t="shared" si="3"/>
        <v>0.28799999999999998</v>
      </c>
      <c r="O39" s="52">
        <f t="shared" si="4"/>
        <v>1</v>
      </c>
    </row>
    <row r="40" spans="3:15" x14ac:dyDescent="0.2">
      <c r="C40" s="34"/>
      <c r="D40" s="34"/>
      <c r="E40" s="34"/>
      <c r="H40" s="58"/>
      <c r="K40" s="59"/>
      <c r="L40" s="59"/>
      <c r="M40" s="59"/>
      <c r="N40" s="52"/>
      <c r="O40" s="52"/>
    </row>
    <row r="41" spans="3:15" ht="21" x14ac:dyDescent="0.2">
      <c r="C41" s="232" t="s">
        <v>329</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96.75" customHeight="1" x14ac:dyDescent="0.2">
      <c r="C44" s="167" t="s">
        <v>48</v>
      </c>
      <c r="D44" s="410" t="s">
        <v>330</v>
      </c>
      <c r="E44" s="411"/>
      <c r="F44" s="173">
        <v>46037</v>
      </c>
      <c r="G44" s="173">
        <v>46386</v>
      </c>
      <c r="H44" s="382" t="s">
        <v>331</v>
      </c>
      <c r="I44" s="383"/>
      <c r="J44" s="382" t="s">
        <v>332</v>
      </c>
      <c r="K44" s="383"/>
      <c r="L44" s="34"/>
      <c r="M44" s="34"/>
    </row>
    <row r="45" spans="3:15" ht="81.75" customHeight="1" x14ac:dyDescent="0.2">
      <c r="C45" s="167" t="s">
        <v>48</v>
      </c>
      <c r="D45" s="410" t="s">
        <v>333</v>
      </c>
      <c r="E45" s="411"/>
      <c r="F45" s="173">
        <v>46037</v>
      </c>
      <c r="G45" s="173">
        <v>46386</v>
      </c>
      <c r="H45" s="382" t="s">
        <v>334</v>
      </c>
      <c r="I45" s="383"/>
      <c r="J45" s="382" t="s">
        <v>335</v>
      </c>
      <c r="K45" s="383"/>
      <c r="L45" s="34"/>
      <c r="M45" s="34"/>
    </row>
    <row r="46" spans="3:15" ht="119.25" customHeight="1" x14ac:dyDescent="0.2">
      <c r="C46" s="61"/>
      <c r="D46" s="418" t="s">
        <v>330</v>
      </c>
      <c r="E46" s="419"/>
      <c r="F46" s="173">
        <v>46037</v>
      </c>
      <c r="G46" s="173">
        <v>46386</v>
      </c>
      <c r="H46" s="349" t="s">
        <v>336</v>
      </c>
      <c r="I46" s="350"/>
      <c r="J46" s="349" t="s">
        <v>172</v>
      </c>
      <c r="K46" s="350"/>
      <c r="L46" s="34"/>
      <c r="M46" s="34"/>
    </row>
    <row r="47" spans="3:15" x14ac:dyDescent="0.2"/>
    <row r="48" spans="3:15" ht="21" x14ac:dyDescent="0.2">
      <c r="C48" s="232" t="s">
        <v>53</v>
      </c>
      <c r="D48" s="232"/>
      <c r="E48" s="232"/>
      <c r="F48" s="232"/>
      <c r="G48" s="232"/>
      <c r="H48" s="232"/>
      <c r="I48" s="232"/>
      <c r="J48" s="232"/>
      <c r="K48" s="232"/>
      <c r="L48" s="36"/>
      <c r="M48" s="36"/>
    </row>
    <row r="49" spans="3:13" x14ac:dyDescent="0.2"/>
    <row r="50" spans="3:13" ht="47" x14ac:dyDescent="0.2">
      <c r="C50" s="247" t="s">
        <v>54</v>
      </c>
      <c r="D50" s="242"/>
      <c r="E50" s="260" t="str">
        <f>IFERROR(VLOOKUP(O20,[6]Hoja2!B19:E43,4,FALSE),"")</f>
        <v>Extremo</v>
      </c>
      <c r="F50" s="260"/>
      <c r="G50" s="64"/>
      <c r="H50" s="247" t="s">
        <v>55</v>
      </c>
      <c r="I50" s="247"/>
      <c r="J50" s="260" t="str">
        <f>IFERROR(VLOOKUP(N31,[6]Hoja2!B19:E43,4,FALSE),"")</f>
        <v>Extremo</v>
      </c>
      <c r="K50" s="260"/>
      <c r="L50" s="65"/>
      <c r="M50" s="65"/>
    </row>
    <row r="51" spans="3:13" x14ac:dyDescent="0.2"/>
    <row r="52" spans="3:13" ht="24" x14ac:dyDescent="0.2">
      <c r="C52" s="40"/>
      <c r="D52" s="40"/>
      <c r="E52" s="256" t="s">
        <v>19</v>
      </c>
      <c r="F52" s="256"/>
      <c r="G52" s="256"/>
      <c r="H52" s="256"/>
      <c r="I52" s="256"/>
    </row>
    <row r="53" spans="3:13" ht="19" x14ac:dyDescent="0.2">
      <c r="C53" s="40"/>
      <c r="D53" s="40"/>
      <c r="E53" s="66" t="s">
        <v>56</v>
      </c>
      <c r="F53" s="66" t="s">
        <v>57</v>
      </c>
      <c r="G53" s="66" t="s">
        <v>58</v>
      </c>
      <c r="H53" s="66" t="s">
        <v>59</v>
      </c>
      <c r="I53" s="66" t="s">
        <v>60</v>
      </c>
    </row>
    <row r="54" spans="3:13" ht="5.25" customHeight="1" x14ac:dyDescent="0.2">
      <c r="C54" s="40"/>
      <c r="D54" s="40"/>
      <c r="E54" s="66"/>
      <c r="F54" s="66"/>
      <c r="G54" s="66"/>
      <c r="H54" s="66"/>
      <c r="I54" s="66"/>
    </row>
    <row r="55" spans="3:13" ht="37.5" customHeight="1" x14ac:dyDescent="0.2">
      <c r="C55" s="257" t="s">
        <v>17</v>
      </c>
      <c r="D55" s="66" t="s">
        <v>61</v>
      </c>
      <c r="E55" s="67" t="str">
        <f>CONCATENATE(IF($O$20="11","Inherente","")," ",IF($N$31="11","Residual",""))</f>
        <v xml:space="preserve"> </v>
      </c>
      <c r="F55" s="67" t="str">
        <f>CONCATENATE(IF($O$20="12","Inherente","")," ",IF($N$31="12","Residual",""))</f>
        <v xml:space="preserve"> </v>
      </c>
      <c r="G55" s="67" t="str">
        <f>CONCATENATE(IF($O$20="13","Inherente","")," ",IF($N$31="13","Residual",""))</f>
        <v xml:space="preserve"> </v>
      </c>
      <c r="H55" s="67" t="str">
        <f>CONCATENATE(IF($O$20="14","Inherente","")," ",IF($N$31="14","Residual",""))</f>
        <v xml:space="preserve"> </v>
      </c>
      <c r="I55" s="68" t="str">
        <f>CONCATENATE(IF($O$20="15","Inherente","")," ",IF($N$31="15","Residual",""))</f>
        <v xml:space="preserve"> </v>
      </c>
      <c r="K55" s="69" t="s">
        <v>62</v>
      </c>
      <c r="L55" s="70"/>
      <c r="M55" s="70"/>
    </row>
    <row r="56" spans="3:13" ht="37.5" customHeight="1" x14ac:dyDescent="0.2">
      <c r="C56" s="257"/>
      <c r="D56" s="66" t="s">
        <v>63</v>
      </c>
      <c r="E56" s="71" t="str">
        <f>CONCATENATE(IF($O$20="21","Inherente","")," ",IF($N$31="21","Residual",""))</f>
        <v xml:space="preserve"> </v>
      </c>
      <c r="F56" s="71" t="str">
        <f>CONCATENATE(IF($O$20="22","Inherente","")," ",IF($N$31="22","Residual",""))</f>
        <v xml:space="preserve"> </v>
      </c>
      <c r="G56" s="67" t="str">
        <f>CONCATENATE(IF($O$20="23","Inherente","")," ",IF($N$31="23","Residual",""))</f>
        <v xml:space="preserve"> </v>
      </c>
      <c r="H56" s="67" t="str">
        <f>CONCATENATE(IF($O$20="24","Inherente","")," ",IF($N$31="24","Residual",""))</f>
        <v xml:space="preserve"> </v>
      </c>
      <c r="I56" s="68" t="str">
        <f>CONCATENATE(IF($O$20="25","Inherente","")," ",IF($N$31="25","Residual",""))</f>
        <v xml:space="preserve">Inherente </v>
      </c>
      <c r="K56" s="72" t="s">
        <v>64</v>
      </c>
      <c r="L56" s="73"/>
      <c r="M56" s="73"/>
    </row>
    <row r="57" spans="3:13" ht="37.5" customHeight="1" x14ac:dyDescent="0.2">
      <c r="C57" s="257"/>
      <c r="D57" s="66" t="s">
        <v>65</v>
      </c>
      <c r="E57" s="71" t="str">
        <f>CONCATENATE(IF($O$20="31","Inherente","")," ",IF($N$31="31","Residual",""))</f>
        <v xml:space="preserve"> </v>
      </c>
      <c r="F57" s="71" t="str">
        <f>CONCATENATE(IF($O$20="32","Inherente","")," ",IF($N$31="32","Residual",""))</f>
        <v xml:space="preserve"> </v>
      </c>
      <c r="G57" s="71" t="str">
        <f>CONCATENATE(IF($O$20="33","Inherente","")," ",IF($N$31="33","Residual",""))</f>
        <v xml:space="preserve"> </v>
      </c>
      <c r="H57" s="67" t="str">
        <f>CONCATENATE(IF($O$20="34","Inherente","")," ",IF($N$31="34","Residual",""))</f>
        <v xml:space="preserve"> </v>
      </c>
      <c r="I57" s="68" t="str">
        <f>CONCATENATE(IF($O$20="35","Inherente","")," ",IF($N$31="35","Residual",""))</f>
        <v xml:space="preserve"> </v>
      </c>
      <c r="K57" s="74" t="s">
        <v>58</v>
      </c>
      <c r="L57" s="75"/>
      <c r="M57" s="75"/>
    </row>
    <row r="58" spans="3:13" ht="37.5" customHeight="1" x14ac:dyDescent="0.2">
      <c r="C58" s="257"/>
      <c r="D58" s="66" t="s">
        <v>66</v>
      </c>
      <c r="E58" s="76" t="str">
        <f>CONCATENATE(IF($O$20="41","Inherente","")," ",IF($N$31="41","Residual",""))</f>
        <v xml:space="preserve"> </v>
      </c>
      <c r="F58" s="71" t="str">
        <f>CONCATENATE(IF($O$20="42","Inherente","")," ",IF($N$31="42","Residual",""))</f>
        <v xml:space="preserve"> </v>
      </c>
      <c r="G58" s="71" t="str">
        <f>CONCATENATE(IF($O$20="43","Inherente","")," ",IF($N$31="43","Residual",""))</f>
        <v xml:space="preserve"> </v>
      </c>
      <c r="H58" s="67" t="str">
        <f>CONCATENATE(IF($O$20="44","Inherente","")," ",IF($N$31="44","Residual",""))</f>
        <v xml:space="preserve"> </v>
      </c>
      <c r="I58" s="68" t="str">
        <f>CONCATENATE(IF($O$20="45","Inherente","")," ",IF($N$31="45","Residual",""))</f>
        <v xml:space="preserve"> Residual</v>
      </c>
      <c r="K58" s="77" t="s">
        <v>67</v>
      </c>
      <c r="L58" s="78"/>
      <c r="M58" s="78"/>
    </row>
    <row r="59" spans="3:13" ht="37.5" customHeight="1" x14ac:dyDescent="0.2">
      <c r="C59" s="257"/>
      <c r="D59" s="66" t="s">
        <v>68</v>
      </c>
      <c r="E59" s="76" t="str">
        <f>CONCATENATE(IF($O$20="51","Inherente","")," ",IF($N$31="51","Residual",""))</f>
        <v xml:space="preserve"> </v>
      </c>
      <c r="F59" s="76" t="str">
        <f>CONCATENATE(IF($O$20="52","Inherente","")," ",IF($N$31="52","Residual",""))</f>
        <v xml:space="preserve"> </v>
      </c>
      <c r="G59" s="71" t="str">
        <f>CONCATENATE(IF($O$20="53","Inherente","")," ",IF($N$31="53","Residual",""))</f>
        <v xml:space="preserve"> </v>
      </c>
      <c r="H59" s="67" t="str">
        <f>CONCATENATE(IF($O$20="54","Inherente","")," ",IF($N$31="54","Residual",""))</f>
        <v xml:space="preserve"> </v>
      </c>
      <c r="I59" s="68" t="str">
        <f>CONCATENATE(IF($O$20="55","Inherente","")," ",IF($N$31="55","Residual",""))</f>
        <v xml:space="preserve"> </v>
      </c>
    </row>
    <row r="60" spans="3:13" x14ac:dyDescent="0.2"/>
    <row r="61" spans="3:13" x14ac:dyDescent="0.2"/>
    <row r="62" spans="3:13" x14ac:dyDescent="0.2"/>
    <row r="63" spans="3:13" x14ac:dyDescent="0.2"/>
    <row r="64" spans="3:13"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sheetData>
  <sheetProtection selectLockedCells="1"/>
  <mergeCells count="51">
    <mergeCell ref="C55:C59"/>
    <mergeCell ref="C48:K48"/>
    <mergeCell ref="C50:D50"/>
    <mergeCell ref="E50:F50"/>
    <mergeCell ref="H50:I50"/>
    <mergeCell ref="J50:K50"/>
    <mergeCell ref="E52:I52"/>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247" priority="27">
      <formula>$C$18="Muy Baja 20%"</formula>
    </cfRule>
    <cfRule type="expression" dxfId="246" priority="26">
      <formula>$C$18="Baja 40%"</formula>
    </cfRule>
    <cfRule type="expression" dxfId="245" priority="25">
      <formula>$C$18="Media 60%"</formula>
    </cfRule>
    <cfRule type="expression" dxfId="244" priority="24">
      <formula>$C$18="Alta 80%"</formula>
    </cfRule>
    <cfRule type="expression" dxfId="243" priority="23">
      <formula>$C$18="Muy Alta 100%"</formula>
    </cfRule>
  </conditionalFormatting>
  <conditionalFormatting sqref="E22">
    <cfRule type="expression" dxfId="242" priority="21">
      <formula>E22="Leve 20%"</formula>
    </cfRule>
    <cfRule type="expression" dxfId="241" priority="22">
      <formula>E22="Menor 40%"</formula>
    </cfRule>
    <cfRule type="expression" dxfId="240" priority="18">
      <formula>E22="Catastrófico 100%"</formula>
    </cfRule>
    <cfRule type="expression" dxfId="239" priority="19">
      <formula>E22="Mayor 80%"</formula>
    </cfRule>
    <cfRule type="expression" dxfId="238" priority="20">
      <formula>E22="Moderado 60%"</formula>
    </cfRule>
  </conditionalFormatting>
  <conditionalFormatting sqref="E24">
    <cfRule type="expression" dxfId="237" priority="13">
      <formula>E24="Catastrófico 100%"</formula>
    </cfRule>
    <cfRule type="expression" dxfId="236" priority="14">
      <formula>E24="Mayor 80%"</formula>
    </cfRule>
    <cfRule type="expression" dxfId="235" priority="15">
      <formula>E24="Moderado 60%"</formula>
    </cfRule>
    <cfRule type="expression" dxfId="234" priority="16">
      <formula>E24="Leve 20%"</formula>
    </cfRule>
    <cfRule type="expression" dxfId="233" priority="17">
      <formula>E24="Menor 40%"</formula>
    </cfRule>
  </conditionalFormatting>
  <conditionalFormatting sqref="E26">
    <cfRule type="expression" dxfId="232" priority="8">
      <formula>E26="Catastrófico 100%"</formula>
    </cfRule>
    <cfRule type="expression" dxfId="231" priority="9">
      <formula>E26="Mayor 80%"</formula>
    </cfRule>
    <cfRule type="expression" dxfId="230" priority="10">
      <formula>E26="Moderado 60%"</formula>
    </cfRule>
    <cfRule type="expression" dxfId="229" priority="11">
      <formula>E26="Leve 20%"</formula>
    </cfRule>
    <cfRule type="expression" dxfId="228" priority="12">
      <formula>E26="Menor 40%"</formula>
    </cfRule>
  </conditionalFormatting>
  <conditionalFormatting sqref="E50">
    <cfRule type="expression" dxfId="227" priority="31">
      <formula>$E$50="Bajo"</formula>
    </cfRule>
    <cfRule type="expression" dxfId="226" priority="28">
      <formula>$E$50="Extremo"</formula>
    </cfRule>
    <cfRule type="expression" dxfId="225" priority="29">
      <formula>$E$50="Alto"</formula>
    </cfRule>
    <cfRule type="expression" dxfId="224" priority="30">
      <formula>$E$50="Moderado"</formula>
    </cfRule>
  </conditionalFormatting>
  <conditionalFormatting sqref="G22:M22">
    <cfRule type="expression" dxfId="223" priority="3">
      <formula>$E$22&lt;&gt;""</formula>
    </cfRule>
  </conditionalFormatting>
  <conditionalFormatting sqref="G24:M24">
    <cfRule type="expression" dxfId="222" priority="2">
      <formula>$E$24&lt;&gt;""</formula>
    </cfRule>
  </conditionalFormatting>
  <conditionalFormatting sqref="G26:M26">
    <cfRule type="expression" dxfId="221" priority="1">
      <formula>$E$26&lt;&gt;""</formula>
    </cfRule>
  </conditionalFormatting>
  <conditionalFormatting sqref="J50">
    <cfRule type="expression" dxfId="220" priority="7">
      <formula>$J$50="Bajo"</formula>
    </cfRule>
    <cfRule type="expression" dxfId="219" priority="6">
      <formula>$J$50="Moderado"</formula>
    </cfRule>
    <cfRule type="expression" dxfId="218" priority="5">
      <formula>$J$50="Alto"</formula>
    </cfRule>
    <cfRule type="expression" dxfId="217" priority="4">
      <formula>$J$50="Extremo"</formula>
    </cfRule>
  </conditionalFormatting>
  <dataValidations count="8">
    <dataValidation type="list" allowBlank="1" showInputMessage="1" showErrorMessage="1" sqref="C44:C46" xr:uid="{75C5907A-C783-4DD5-AD62-6D72798D9692}">
      <formula1>"Nacional,Regional,Centro Zonal"</formula1>
    </dataValidation>
    <dataValidation type="list" allowBlank="1" showInputMessage="1" showErrorMessage="1" sqref="F32:F40" xr:uid="{0E7BF4E4-FFB4-4E7D-9AD4-51C02EAE5E73}">
      <formula1>"Preventivo,Detectivo,Correctivo"</formula1>
    </dataValidation>
    <dataValidation type="list" allowBlank="1" showInputMessage="1" showErrorMessage="1" sqref="G32:G40" xr:uid="{238807FE-C3BD-43CD-8725-5C18FB3AFE99}">
      <formula1>"Automático,Manual"</formula1>
    </dataValidation>
    <dataValidation type="list" allowBlank="1" showInputMessage="1" showErrorMessage="1" sqref="H32:H40" xr:uid="{550292D4-BA87-4049-9282-9700712DBFFE}">
      <formula1>"Documentado,Sin Documentar"</formula1>
    </dataValidation>
    <dataValidation type="list" allowBlank="1" showInputMessage="1" showErrorMessage="1" sqref="I32:I40" xr:uid="{402A5045-72B7-4568-A9AA-351DB0268EB5}">
      <formula1>"Continua,Aleatoria"</formula1>
    </dataValidation>
    <dataValidation type="list" allowBlank="1" showInputMessage="1" showErrorMessage="1" sqref="J32:J40" xr:uid="{FBD83FC7-820B-48A0-8E2D-04036FACC05C}">
      <formula1>"Con Registro,Sin Registro"</formula1>
    </dataValidation>
    <dataValidation type="list" allowBlank="1" showInputMessage="1" showErrorMessage="1" sqref="C18:E18" xr:uid="{0E79F91B-BE94-4DDB-9CC8-E4A340C4EF4F}">
      <formula1>"Muy Baja 20%,Baja 40%,Media 60%,Alta 80%,Muy Alta 100%"</formula1>
    </dataValidation>
    <dataValidation type="list" allowBlank="1" showInputMessage="1" showErrorMessage="1" sqref="K12" xr:uid="{3038999D-2ACD-4463-B805-2DE34B922199}">
      <formula1>"Cumplimiento,Reputacional,Económico"</formula1>
    </dataValidation>
  </dataValidations>
  <pageMargins left="0.82677165354330717" right="0.62992125984251968" top="1.1380208333333333" bottom="0.74803149606299213" header="0.31496062992125984" footer="0.31496062992125984"/>
  <pageSetup scale="46" fitToHeight="0"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35DAF-884E-46E0-8D1B-E7FE1A495712}">
  <sheetPr>
    <tabColor theme="8"/>
    <pageSetUpPr fitToPage="1"/>
  </sheetPr>
  <dimension ref="C1:R89"/>
  <sheetViews>
    <sheetView showGridLines="0" zoomScale="85" zoomScaleNormal="85" zoomScaleSheetLayoutView="80" zoomScalePageLayoutView="40" workbookViewId="0">
      <selection activeCell="J4" sqref="J4:K4"/>
    </sheetView>
  </sheetViews>
  <sheetFormatPr baseColWidth="10" defaultColWidth="11.5"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hidden="1" customWidth="1"/>
    <col min="18" max="18" width="11.5" style="33" hidden="1" customWidth="1"/>
    <col min="19" max="19" width="11.5" style="33" customWidth="1"/>
    <col min="20" max="16384" width="11.5" style="33"/>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321</v>
      </c>
      <c r="E4" s="233"/>
      <c r="F4" s="233"/>
      <c r="G4" s="233"/>
      <c r="H4" s="233"/>
      <c r="I4" s="38" t="s">
        <v>3</v>
      </c>
      <c r="J4" s="233" t="s">
        <v>337</v>
      </c>
      <c r="K4" s="233"/>
      <c r="L4" s="39"/>
      <c r="M4" s="39"/>
    </row>
    <row r="5" spans="3:13" ht="6" customHeight="1" x14ac:dyDescent="0.2">
      <c r="C5" s="40"/>
      <c r="D5" s="40"/>
      <c r="E5" s="40"/>
    </row>
    <row r="6" spans="3:13" ht="19" x14ac:dyDescent="0.25">
      <c r="C6" s="41" t="s">
        <v>5</v>
      </c>
      <c r="D6" s="37"/>
      <c r="E6" s="37"/>
    </row>
    <row r="7" spans="3:13" ht="54" customHeight="1" x14ac:dyDescent="0.2">
      <c r="C7" s="381" t="s">
        <v>338</v>
      </c>
      <c r="D7" s="234"/>
      <c r="E7" s="234"/>
      <c r="F7" s="234"/>
      <c r="G7" s="234"/>
      <c r="H7" s="234"/>
      <c r="I7" s="234"/>
      <c r="J7" s="234"/>
      <c r="K7" s="234"/>
      <c r="L7" s="34"/>
      <c r="M7" s="34"/>
    </row>
    <row r="8" spans="3:13" ht="6" customHeight="1" x14ac:dyDescent="0.2"/>
    <row r="9" spans="3:13" ht="19" x14ac:dyDescent="0.25">
      <c r="C9" s="41" t="s">
        <v>7</v>
      </c>
    </row>
    <row r="10" spans="3:13" ht="22.5" customHeight="1" x14ac:dyDescent="0.25">
      <c r="C10" s="312" t="s">
        <v>339</v>
      </c>
      <c r="D10" s="313"/>
      <c r="E10" s="313"/>
      <c r="F10" s="313"/>
      <c r="G10" s="313"/>
      <c r="H10" s="313"/>
      <c r="I10" s="313"/>
      <c r="J10" s="313"/>
      <c r="K10" s="314"/>
      <c r="L10" s="42"/>
      <c r="M10" s="42"/>
    </row>
    <row r="11" spans="3:13" ht="5.25" customHeight="1" x14ac:dyDescent="0.25">
      <c r="C11" s="43"/>
      <c r="D11" s="43"/>
      <c r="E11" s="43"/>
      <c r="F11" s="43"/>
      <c r="G11" s="43"/>
      <c r="H11" s="43" t="s">
        <v>340</v>
      </c>
      <c r="I11" s="43"/>
      <c r="J11" s="43"/>
      <c r="K11" s="43"/>
      <c r="L11" s="42"/>
      <c r="M11" s="42"/>
    </row>
    <row r="12" spans="3:13" ht="22.5" customHeight="1" x14ac:dyDescent="0.25">
      <c r="C12" s="37" t="s">
        <v>9</v>
      </c>
      <c r="D12" s="44" t="s">
        <v>10</v>
      </c>
      <c r="E12" s="45"/>
      <c r="F12" s="44" t="s">
        <v>12</v>
      </c>
      <c r="G12" s="45" t="s">
        <v>11</v>
      </c>
      <c r="H12" s="44" t="s">
        <v>13</v>
      </c>
      <c r="I12" s="45" t="s">
        <v>11</v>
      </c>
      <c r="J12" s="37" t="s">
        <v>14</v>
      </c>
      <c r="K12" s="46" t="s">
        <v>15</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73</v>
      </c>
      <c r="D18" s="239"/>
      <c r="E18" s="239"/>
      <c r="F18" s="239"/>
      <c r="G18" s="239"/>
      <c r="H18" s="239"/>
      <c r="I18" s="239"/>
      <c r="J18" s="239"/>
      <c r="K18" s="239"/>
      <c r="L18" s="47"/>
      <c r="M18" s="47"/>
      <c r="N18" s="48">
        <f>IFERROR(VLOOKUP(C18,[7]Hoja2!H3:K7,4,FALSE),"")</f>
        <v>1</v>
      </c>
      <c r="O18" s="48">
        <f>IFERROR(VLOOKUP(N18,[7]Hoja2!G19:I28,2,FALSE),"")</f>
        <v>1</v>
      </c>
    </row>
    <row r="19" spans="3:16" ht="15.75" customHeight="1" x14ac:dyDescent="0.2"/>
    <row r="20" spans="3:16" ht="19" x14ac:dyDescent="0.2">
      <c r="C20" s="238" t="s">
        <v>19</v>
      </c>
      <c r="D20" s="238"/>
      <c r="E20" s="238"/>
      <c r="F20" s="238"/>
      <c r="G20" s="238"/>
      <c r="H20" s="238"/>
      <c r="I20" s="238"/>
      <c r="J20" s="238"/>
      <c r="K20" s="238"/>
      <c r="L20" s="39"/>
      <c r="M20" s="39"/>
      <c r="O20" s="40" t="str">
        <f>CONCATENATE(O18,O22)</f>
        <v>15</v>
      </c>
    </row>
    <row r="21" spans="3:16" ht="6" customHeight="1" x14ac:dyDescent="0.2"/>
    <row r="22" spans="3:16" ht="33.75" customHeight="1" x14ac:dyDescent="0.2">
      <c r="C22" s="240" t="s">
        <v>20</v>
      </c>
      <c r="D22" s="241"/>
      <c r="E22" s="242" t="s">
        <v>326</v>
      </c>
      <c r="F22" s="242"/>
      <c r="G22" s="243" t="str">
        <f>IFERROR(VLOOKUP(E22,[7]Hoja2!$B$3:$E$7,2,FALSE),"")</f>
        <v>Mayor a 500 SMLMV</v>
      </c>
      <c r="H22" s="243"/>
      <c r="I22" s="243"/>
      <c r="J22" s="243"/>
      <c r="K22" s="243"/>
      <c r="L22" s="49">
        <f>IFERROR(VLOOKUP(E22,[7]Hoja2!$B$3:$F$7,5,FALSE),"")</f>
        <v>1</v>
      </c>
      <c r="M22" s="49"/>
      <c r="N22" s="33">
        <f>IF(MAX(L22,L24,L26)=0,"",MAX(L22,L24,L26))</f>
        <v>1</v>
      </c>
      <c r="O22" s="33">
        <f>IFERROR(VLOOKUP(N22,[7]Hoja2!G19:I28,3,FALSE),"")</f>
        <v>5</v>
      </c>
    </row>
    <row r="23" spans="3:16" ht="6" customHeight="1" x14ac:dyDescent="0.2"/>
    <row r="24" spans="3:16" ht="33.75" customHeight="1" x14ac:dyDescent="0.2">
      <c r="C24" s="240" t="s">
        <v>22</v>
      </c>
      <c r="D24" s="241"/>
      <c r="E24" s="242" t="s">
        <v>23</v>
      </c>
      <c r="F24" s="242"/>
      <c r="G24" s="245" t="str">
        <f>IFERROR(VLOOKUP(E24,[7]Hoja2!$B$3:$E$7,3,FALSE),"")</f>
        <v>El riesgo afecta la imagen de la entidad con algunos usuarios de relevancia frente al logro de los objetivos.</v>
      </c>
      <c r="H24" s="245"/>
      <c r="I24" s="245"/>
      <c r="J24" s="245"/>
      <c r="K24" s="245"/>
      <c r="L24" s="49">
        <f>IFERROR(VLOOKUP(E24,[7]Hoja2!$B$3:$F$7,5,FALSE),"")</f>
        <v>0.6</v>
      </c>
      <c r="M24" s="50"/>
    </row>
    <row r="25" spans="3:16" ht="5.25" customHeight="1" x14ac:dyDescent="0.2">
      <c r="F25" s="34"/>
      <c r="G25" s="34"/>
      <c r="I25" s="34"/>
      <c r="J25" s="34"/>
      <c r="K25" s="34"/>
      <c r="L25" s="34"/>
      <c r="M25" s="34"/>
    </row>
    <row r="26" spans="3:16" ht="33.75" customHeight="1" x14ac:dyDescent="0.2">
      <c r="C26" s="240" t="s">
        <v>24</v>
      </c>
      <c r="D26" s="241"/>
      <c r="E26" s="242" t="s">
        <v>23</v>
      </c>
      <c r="F26" s="242"/>
      <c r="G26" s="245" t="str">
        <f>IFERROR(VLOOKUP(E26,[7]Hoja2!$B$3:$E$7,4,FALSE),"")</f>
        <v>Impactaría moderadamente el logro del objetivo.</v>
      </c>
      <c r="H26" s="245"/>
      <c r="I26" s="245"/>
      <c r="J26" s="245"/>
      <c r="K26" s="245"/>
      <c r="L26" s="33">
        <f>IFERROR(VLOOKUP(E26,[7]Hoja2!$B$3:$F$7,5,FALSE),"")</f>
        <v>0.6</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3</v>
      </c>
      <c r="O30" s="33">
        <f>IFERROR(IF(O39="",0,IF(O39&lt;=0.2,1,IF(AND(O39&gt;0.2,O39&lt;=0.4),2,IF(AND(O39&gt;0.4,O39&lt;=0.6),3,IF(AND(O39&gt;0.6,O39&lt;=0.8),4,5))))),"")</f>
        <v>5</v>
      </c>
    </row>
    <row r="31" spans="3:16" ht="19" x14ac:dyDescent="0.2">
      <c r="C31" s="239"/>
      <c r="D31" s="239"/>
      <c r="E31" s="239"/>
      <c r="F31" s="35" t="s">
        <v>30</v>
      </c>
      <c r="G31" s="35" t="s">
        <v>31</v>
      </c>
      <c r="H31" s="35" t="s">
        <v>32</v>
      </c>
      <c r="I31" s="35" t="s">
        <v>33</v>
      </c>
      <c r="J31" s="35" t="s">
        <v>34</v>
      </c>
      <c r="K31" s="247"/>
      <c r="L31" s="51"/>
      <c r="M31" s="51"/>
      <c r="N31" s="52" t="str">
        <f>CONCATENATE(N30,O30)</f>
        <v>35</v>
      </c>
      <c r="O31" s="52"/>
      <c r="P31" s="53"/>
    </row>
    <row r="32" spans="3:16" ht="184.5" customHeight="1" x14ac:dyDescent="0.2">
      <c r="C32" s="244" t="s">
        <v>341</v>
      </c>
      <c r="D32" s="244"/>
      <c r="E32" s="244"/>
      <c r="F32" s="54" t="s">
        <v>36</v>
      </c>
      <c r="G32" s="54" t="s">
        <v>37</v>
      </c>
      <c r="H32" s="54" t="s">
        <v>38</v>
      </c>
      <c r="I32" s="54" t="s">
        <v>76</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0.6</v>
      </c>
      <c r="O32" s="52">
        <f>IFERROR(IF(F32="Correctivo",N22-(N22*K32),N22),N22)</f>
        <v>1</v>
      </c>
    </row>
    <row r="33" spans="3:15" ht="30" hidden="1" customHeight="1" x14ac:dyDescent="0.2">
      <c r="C33" s="252"/>
      <c r="D33" s="252"/>
      <c r="E33" s="252"/>
      <c r="F33" s="54"/>
      <c r="G33" s="54"/>
      <c r="H33" s="54"/>
      <c r="I33" s="54"/>
      <c r="J33" s="54"/>
      <c r="K33" s="55" t="str">
        <f t="shared" si="0"/>
        <v/>
      </c>
      <c r="L33" s="56" t="str">
        <f t="shared" si="1"/>
        <v/>
      </c>
      <c r="M33" s="56" t="str">
        <f t="shared" si="2"/>
        <v/>
      </c>
      <c r="N33" s="52">
        <f t="shared" ref="N33:N39" si="3">IFERROR(IF(OR(F33="Detectivo",F33="Preventivo"),N32-(N32*K33),N32),N32)</f>
        <v>0.6</v>
      </c>
      <c r="O33" s="52">
        <f t="shared" ref="O33:O39" si="4">IFERROR(IF(F33="Correctivo",O32-(O32*K33),O32),O32)</f>
        <v>1</v>
      </c>
    </row>
    <row r="34" spans="3:15" ht="30" hidden="1" customHeight="1" x14ac:dyDescent="0.2">
      <c r="C34" s="252"/>
      <c r="D34" s="252"/>
      <c r="E34" s="252"/>
      <c r="F34" s="54"/>
      <c r="G34" s="54"/>
      <c r="H34" s="54"/>
      <c r="I34" s="54"/>
      <c r="J34" s="54"/>
      <c r="K34" s="55" t="str">
        <f t="shared" si="0"/>
        <v/>
      </c>
      <c r="L34" s="56" t="str">
        <f t="shared" si="1"/>
        <v/>
      </c>
      <c r="M34" s="56" t="str">
        <f t="shared" si="2"/>
        <v/>
      </c>
      <c r="N34" s="52">
        <f t="shared" si="3"/>
        <v>0.6</v>
      </c>
      <c r="O34" s="52">
        <f t="shared" si="4"/>
        <v>1</v>
      </c>
    </row>
    <row r="35" spans="3:15" ht="30" hidden="1" customHeight="1" x14ac:dyDescent="0.2">
      <c r="C35" s="252"/>
      <c r="D35" s="252"/>
      <c r="E35" s="252"/>
      <c r="F35" s="57"/>
      <c r="G35" s="57"/>
      <c r="H35" s="57"/>
      <c r="I35" s="57"/>
      <c r="J35" s="57"/>
      <c r="K35" s="55" t="str">
        <f t="shared" si="0"/>
        <v/>
      </c>
      <c r="L35" s="56" t="str">
        <f t="shared" si="1"/>
        <v/>
      </c>
      <c r="M35" s="56" t="str">
        <f t="shared" si="2"/>
        <v/>
      </c>
      <c r="N35" s="52">
        <f t="shared" si="3"/>
        <v>0.6</v>
      </c>
      <c r="O35" s="52">
        <f t="shared" si="4"/>
        <v>1</v>
      </c>
    </row>
    <row r="36" spans="3:15" ht="30" hidden="1" customHeight="1" x14ac:dyDescent="0.2">
      <c r="C36" s="252"/>
      <c r="D36" s="252"/>
      <c r="E36" s="252"/>
      <c r="F36" s="57"/>
      <c r="G36" s="57"/>
      <c r="H36" s="57"/>
      <c r="I36" s="57"/>
      <c r="J36" s="57"/>
      <c r="K36" s="55" t="str">
        <f t="shared" si="0"/>
        <v/>
      </c>
      <c r="L36" s="56" t="str">
        <f t="shared" si="1"/>
        <v/>
      </c>
      <c r="M36" s="56" t="str">
        <f t="shared" si="2"/>
        <v/>
      </c>
      <c r="N36" s="52">
        <f t="shared" si="3"/>
        <v>0.6</v>
      </c>
      <c r="O36" s="52">
        <f t="shared" si="4"/>
        <v>1</v>
      </c>
    </row>
    <row r="37" spans="3:15" ht="30" hidden="1" customHeight="1" x14ac:dyDescent="0.2">
      <c r="C37" s="252"/>
      <c r="D37" s="252"/>
      <c r="E37" s="252"/>
      <c r="F37" s="57"/>
      <c r="G37" s="57"/>
      <c r="H37" s="57"/>
      <c r="I37" s="57"/>
      <c r="J37" s="57"/>
      <c r="K37" s="55" t="str">
        <f t="shared" si="0"/>
        <v/>
      </c>
      <c r="L37" s="56" t="str">
        <f t="shared" si="1"/>
        <v/>
      </c>
      <c r="M37" s="56" t="str">
        <f t="shared" si="2"/>
        <v/>
      </c>
      <c r="N37" s="52">
        <f t="shared" si="3"/>
        <v>0.6</v>
      </c>
      <c r="O37" s="52">
        <f t="shared" si="4"/>
        <v>1</v>
      </c>
    </row>
    <row r="38" spans="3:15" ht="30" hidden="1" customHeight="1" x14ac:dyDescent="0.2">
      <c r="C38" s="252"/>
      <c r="D38" s="252"/>
      <c r="E38" s="252"/>
      <c r="F38" s="57"/>
      <c r="G38" s="57"/>
      <c r="H38" s="57"/>
      <c r="I38" s="57"/>
      <c r="J38" s="57"/>
      <c r="K38" s="55" t="str">
        <f t="shared" si="0"/>
        <v/>
      </c>
      <c r="L38" s="56" t="str">
        <f t="shared" si="1"/>
        <v/>
      </c>
      <c r="M38" s="56" t="str">
        <f t="shared" si="2"/>
        <v/>
      </c>
      <c r="N38" s="52">
        <f t="shared" si="3"/>
        <v>0.6</v>
      </c>
      <c r="O38" s="52">
        <f t="shared" si="4"/>
        <v>1</v>
      </c>
    </row>
    <row r="39" spans="3:15" ht="30" hidden="1" customHeight="1" x14ac:dyDescent="0.2">
      <c r="C39" s="252"/>
      <c r="D39" s="252"/>
      <c r="E39" s="252"/>
      <c r="F39" s="57"/>
      <c r="G39" s="57"/>
      <c r="H39" s="57"/>
      <c r="I39" s="57"/>
      <c r="J39" s="57"/>
      <c r="K39" s="55" t="str">
        <f t="shared" si="0"/>
        <v/>
      </c>
      <c r="L39" s="56" t="str">
        <f t="shared" si="1"/>
        <v/>
      </c>
      <c r="M39" s="56" t="str">
        <f t="shared" si="2"/>
        <v/>
      </c>
      <c r="N39" s="52">
        <f t="shared" si="3"/>
        <v>0.6</v>
      </c>
      <c r="O39" s="52">
        <f t="shared" si="4"/>
        <v>1</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168" t="s">
        <v>43</v>
      </c>
      <c r="D43" s="424" t="s">
        <v>44</v>
      </c>
      <c r="E43" s="425"/>
      <c r="F43" s="168" t="s">
        <v>45</v>
      </c>
      <c r="G43" s="168" t="s">
        <v>46</v>
      </c>
      <c r="H43" s="424" t="s">
        <v>47</v>
      </c>
      <c r="I43" s="425"/>
      <c r="J43" s="424" t="s">
        <v>34</v>
      </c>
      <c r="K43" s="425"/>
      <c r="L43" s="42"/>
      <c r="M43" s="42"/>
    </row>
    <row r="44" spans="3:15" ht="115.5" customHeight="1" x14ac:dyDescent="0.2">
      <c r="C44" s="166" t="s">
        <v>48</v>
      </c>
      <c r="D44" s="302" t="s">
        <v>100</v>
      </c>
      <c r="E44" s="302"/>
      <c r="F44" s="169">
        <v>46023</v>
      </c>
      <c r="G44" s="169">
        <v>46387</v>
      </c>
      <c r="H44" s="299" t="s">
        <v>101</v>
      </c>
      <c r="I44" s="299"/>
      <c r="J44" s="251" t="s">
        <v>102</v>
      </c>
      <c r="K44" s="251"/>
      <c r="L44" s="34"/>
      <c r="M44" s="34"/>
    </row>
    <row r="45" spans="3:15" ht="107.25" customHeight="1" x14ac:dyDescent="0.2">
      <c r="C45" s="183" t="s">
        <v>12</v>
      </c>
      <c r="D45" s="296" t="s">
        <v>103</v>
      </c>
      <c r="E45" s="296"/>
      <c r="F45" s="169">
        <v>46023</v>
      </c>
      <c r="G45" s="169">
        <v>46376</v>
      </c>
      <c r="H45" s="251" t="s">
        <v>97</v>
      </c>
      <c r="I45" s="251"/>
      <c r="J45" s="299" t="s">
        <v>95</v>
      </c>
      <c r="K45" s="299"/>
      <c r="L45" s="34"/>
      <c r="M45" s="34"/>
    </row>
    <row r="46" spans="3:15" ht="170.25" customHeight="1" thickBot="1" x14ac:dyDescent="0.25">
      <c r="C46" s="170" t="s">
        <v>48</v>
      </c>
      <c r="D46" s="422" t="s">
        <v>104</v>
      </c>
      <c r="E46" s="423"/>
      <c r="F46" s="171">
        <v>46023</v>
      </c>
      <c r="G46" s="171">
        <v>46387</v>
      </c>
      <c r="H46" s="349" t="s">
        <v>101</v>
      </c>
      <c r="I46" s="420"/>
      <c r="J46" s="421" t="s">
        <v>95</v>
      </c>
      <c r="K46" s="298"/>
      <c r="L46" s="34"/>
      <c r="M46" s="34"/>
    </row>
    <row r="47" spans="3:15" ht="154.5" customHeight="1" thickBot="1" x14ac:dyDescent="0.25">
      <c r="C47" s="184" t="s">
        <v>12</v>
      </c>
      <c r="D47" s="296" t="s">
        <v>342</v>
      </c>
      <c r="E47" s="296"/>
      <c r="F47" s="171">
        <v>46023</v>
      </c>
      <c r="G47" s="171">
        <v>46376</v>
      </c>
      <c r="H47" s="349" t="s">
        <v>97</v>
      </c>
      <c r="I47" s="420"/>
      <c r="J47" s="421" t="s">
        <v>95</v>
      </c>
      <c r="K47" s="298"/>
      <c r="L47" s="34"/>
      <c r="M47" s="34"/>
    </row>
    <row r="48" spans="3:15" ht="122.25" customHeight="1" thickBot="1" x14ac:dyDescent="0.25">
      <c r="C48" s="61" t="s">
        <v>48</v>
      </c>
      <c r="D48" s="296" t="s">
        <v>343</v>
      </c>
      <c r="E48" s="296"/>
      <c r="F48" s="172">
        <v>46023</v>
      </c>
      <c r="G48" s="172">
        <v>46387</v>
      </c>
      <c r="H48" s="297" t="s">
        <v>101</v>
      </c>
      <c r="I48" s="298"/>
      <c r="J48" s="297" t="s">
        <v>102</v>
      </c>
      <c r="K48" s="298"/>
      <c r="L48" s="34"/>
      <c r="M48" s="34"/>
    </row>
    <row r="49" spans="3:13" ht="91.5" customHeight="1" thickBot="1" x14ac:dyDescent="0.25">
      <c r="C49" s="184" t="s">
        <v>12</v>
      </c>
      <c r="D49" s="296" t="s">
        <v>344</v>
      </c>
      <c r="E49" s="296"/>
      <c r="F49" s="171">
        <v>46023</v>
      </c>
      <c r="G49" s="171">
        <v>46376</v>
      </c>
      <c r="H49" s="349" t="s">
        <v>97</v>
      </c>
      <c r="I49" s="420"/>
      <c r="J49" s="297" t="s">
        <v>95</v>
      </c>
      <c r="K49" s="298"/>
      <c r="L49" s="34"/>
      <c r="M49" s="34"/>
    </row>
    <row r="50" spans="3:13" x14ac:dyDescent="0.2"/>
    <row r="51" spans="3:13" ht="21" x14ac:dyDescent="0.2">
      <c r="C51" s="232" t="s">
        <v>53</v>
      </c>
      <c r="D51" s="232"/>
      <c r="E51" s="232"/>
      <c r="F51" s="232"/>
      <c r="G51" s="232"/>
      <c r="H51" s="232"/>
      <c r="I51" s="232"/>
      <c r="J51" s="232"/>
      <c r="K51" s="232"/>
      <c r="L51" s="36"/>
      <c r="M51" s="36"/>
    </row>
    <row r="52" spans="3:13" x14ac:dyDescent="0.2"/>
    <row r="53" spans="3:13" ht="47" x14ac:dyDescent="0.2">
      <c r="C53" s="247" t="s">
        <v>54</v>
      </c>
      <c r="D53" s="242"/>
      <c r="E53" s="260" t="str">
        <f>IFERROR(VLOOKUP(O20,[7]Hoja2!B19:E43,4,FALSE),"")</f>
        <v>Extremo</v>
      </c>
      <c r="F53" s="260"/>
      <c r="G53" s="64"/>
      <c r="H53" s="247" t="s">
        <v>55</v>
      </c>
      <c r="I53" s="247"/>
      <c r="J53" s="260" t="str">
        <f>IFERROR(VLOOKUP(N31,[7]Hoja2!B19:E43,4,FALSE),"")</f>
        <v>Extremo</v>
      </c>
      <c r="K53" s="260"/>
      <c r="L53" s="65"/>
      <c r="M53" s="65"/>
    </row>
    <row r="54" spans="3:13" x14ac:dyDescent="0.2"/>
    <row r="55" spans="3:13" ht="24" x14ac:dyDescent="0.2">
      <c r="C55" s="40"/>
      <c r="D55" s="40"/>
      <c r="E55" s="256" t="s">
        <v>19</v>
      </c>
      <c r="F55" s="256"/>
      <c r="G55" s="256"/>
      <c r="H55" s="256"/>
      <c r="I55" s="256"/>
    </row>
    <row r="56" spans="3:13" ht="19" x14ac:dyDescent="0.2">
      <c r="C56" s="40"/>
      <c r="D56" s="40"/>
      <c r="E56" s="66" t="s">
        <v>56</v>
      </c>
      <c r="F56" s="66" t="s">
        <v>57</v>
      </c>
      <c r="G56" s="66" t="s">
        <v>58</v>
      </c>
      <c r="H56" s="66" t="s">
        <v>59</v>
      </c>
      <c r="I56" s="66" t="s">
        <v>60</v>
      </c>
    </row>
    <row r="57" spans="3:13" ht="5.25" customHeight="1" x14ac:dyDescent="0.2">
      <c r="C57" s="40"/>
      <c r="D57" s="40"/>
      <c r="E57" s="66"/>
      <c r="F57" s="66"/>
      <c r="G57" s="66"/>
      <c r="H57" s="66"/>
      <c r="I57" s="66"/>
    </row>
    <row r="58" spans="3:13" ht="37.5" customHeight="1" x14ac:dyDescent="0.2">
      <c r="C58" s="257" t="s">
        <v>17</v>
      </c>
      <c r="D58" s="66" t="s">
        <v>61</v>
      </c>
      <c r="E58" s="67" t="str">
        <f>CONCATENATE(IF($O$20="11","Inherente","")," ",IF($N$31="11","Residual",""))</f>
        <v xml:space="preserve"> </v>
      </c>
      <c r="F58" s="67" t="str">
        <f>CONCATENATE(IF($O$20="12","Inherente","")," ",IF($N$31="12","Residual",""))</f>
        <v xml:space="preserve"> </v>
      </c>
      <c r="G58" s="67" t="str">
        <f>CONCATENATE(IF($O$20="13","Inherente","")," ",IF($N$31="13","Residual",""))</f>
        <v xml:space="preserve"> </v>
      </c>
      <c r="H58" s="67" t="str">
        <f>CONCATENATE(IF($O$20="14","Inherente","")," ",IF($N$31="14","Residual",""))</f>
        <v xml:space="preserve"> </v>
      </c>
      <c r="I58" s="68" t="str">
        <f>CONCATENATE(IF($O$20="15","Inherente","")," ",IF($N$31="15","Residual",""))</f>
        <v xml:space="preserve">Inherente </v>
      </c>
      <c r="K58" s="69" t="s">
        <v>62</v>
      </c>
      <c r="L58" s="70"/>
      <c r="M58" s="70"/>
    </row>
    <row r="59" spans="3:13" ht="37.5" customHeight="1" x14ac:dyDescent="0.2">
      <c r="C59" s="257"/>
      <c r="D59" s="66" t="s">
        <v>63</v>
      </c>
      <c r="E59" s="71" t="str">
        <f>CONCATENATE(IF($O$20="21","Inherente","")," ",IF($N$31="21","Residual",""))</f>
        <v xml:space="preserve"> </v>
      </c>
      <c r="F59" s="71" t="str">
        <f>CONCATENATE(IF($O$20="22","Inherente","")," ",IF($N$31="22","Residual",""))</f>
        <v xml:space="preserve"> </v>
      </c>
      <c r="G59" s="67" t="str">
        <f>CONCATENATE(IF($O$20="23","Inherente","")," ",IF($N$31="23","Residual",""))</f>
        <v xml:space="preserve"> </v>
      </c>
      <c r="H59" s="67" t="str">
        <f>CONCATENATE(IF($O$20="24","Inherente","")," ",IF($N$31="24","Residual",""))</f>
        <v xml:space="preserve"> </v>
      </c>
      <c r="I59" s="68" t="str">
        <f>CONCATENATE(IF($O$20="25","Inherente","")," ",IF($N$31="25","Residual",""))</f>
        <v xml:space="preserve"> </v>
      </c>
      <c r="K59" s="72" t="s">
        <v>64</v>
      </c>
      <c r="L59" s="73"/>
      <c r="M59" s="73"/>
    </row>
    <row r="60" spans="3:13" ht="37.5" customHeight="1" x14ac:dyDescent="0.2">
      <c r="C60" s="257"/>
      <c r="D60" s="66" t="s">
        <v>65</v>
      </c>
      <c r="E60" s="71" t="str">
        <f>CONCATENATE(IF($O$20="31","Inherente","")," ",IF($N$31="31","Residual",""))</f>
        <v xml:space="preserve"> </v>
      </c>
      <c r="F60" s="71" t="str">
        <f>CONCATENATE(IF($O$20="32","Inherente","")," ",IF($N$31="32","Residual",""))</f>
        <v xml:space="preserve"> </v>
      </c>
      <c r="G60" s="71" t="str">
        <f>CONCATENATE(IF($O$20="33","Inherente","")," ",IF($N$31="33","Residual",""))</f>
        <v xml:space="preserve"> </v>
      </c>
      <c r="H60" s="67" t="str">
        <f>CONCATENATE(IF($O$20="34","Inherente","")," ",IF($N$31="34","Residual",""))</f>
        <v xml:space="preserve"> </v>
      </c>
      <c r="I60" s="68" t="str">
        <f>CONCATENATE(IF($O$20="35","Inherente","")," ",IF($N$31="35","Residual",""))</f>
        <v xml:space="preserve"> Residual</v>
      </c>
      <c r="K60" s="74" t="s">
        <v>58</v>
      </c>
      <c r="L60" s="75"/>
      <c r="M60" s="75"/>
    </row>
    <row r="61" spans="3:13" ht="37.5" customHeight="1" x14ac:dyDescent="0.2">
      <c r="C61" s="257"/>
      <c r="D61" s="66" t="s">
        <v>66</v>
      </c>
      <c r="E61" s="76" t="str">
        <f>CONCATENATE(IF($O$20="41","Inherente","")," ",IF($N$31="41","Residual",""))</f>
        <v xml:space="preserve"> </v>
      </c>
      <c r="F61" s="71" t="str">
        <f>CONCATENATE(IF($O$20="42","Inherente","")," ",IF($N$31="42","Residual",""))</f>
        <v xml:space="preserve"> </v>
      </c>
      <c r="G61" s="71" t="str">
        <f>CONCATENATE(IF($O$20="43","Inherente","")," ",IF($N$31="43","Residual",""))</f>
        <v xml:space="preserve"> </v>
      </c>
      <c r="H61" s="67" t="str">
        <f>CONCATENATE(IF($O$20="44","Inherente","")," ",IF($N$31="44","Residual",""))</f>
        <v xml:space="preserve"> </v>
      </c>
      <c r="I61" s="68" t="str">
        <f>CONCATENATE(IF($O$20="45","Inherente","")," ",IF($N$31="45","Residual",""))</f>
        <v xml:space="preserve"> </v>
      </c>
      <c r="K61" s="77" t="s">
        <v>67</v>
      </c>
      <c r="L61" s="78"/>
      <c r="M61" s="78"/>
    </row>
    <row r="62" spans="3:13" ht="37.5" customHeight="1" x14ac:dyDescent="0.2">
      <c r="C62" s="257"/>
      <c r="D62" s="66" t="s">
        <v>68</v>
      </c>
      <c r="E62" s="76" t="str">
        <f>CONCATENATE(IF($O$20="51","Inherente","")," ",IF($N$31="51","Residual",""))</f>
        <v xml:space="preserve"> </v>
      </c>
      <c r="F62" s="76" t="str">
        <f>CONCATENATE(IF($O$20="52","Inherente","")," ",IF($N$31="52","Residual",""))</f>
        <v xml:space="preserve"> </v>
      </c>
      <c r="G62" s="71" t="str">
        <f>CONCATENATE(IF($O$20="53","Inherente","")," ",IF($N$31="53","Residual",""))</f>
        <v xml:space="preserve"> </v>
      </c>
      <c r="H62" s="67" t="str">
        <f>CONCATENATE(IF($O$20="54","Inherente","")," ",IF($N$31="54","Residual",""))</f>
        <v xml:space="preserve"> </v>
      </c>
      <c r="I62" s="68" t="str">
        <f>CONCATENATE(IF($O$20="55","Inherente","")," ",IF($N$31="55","Residual",""))</f>
        <v xml:space="preserve"> </v>
      </c>
    </row>
    <row r="63" spans="3:13" x14ac:dyDescent="0.2"/>
    <row r="64" spans="3:13"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sheetData>
  <sheetProtection selectLockedCells="1"/>
  <mergeCells count="60">
    <mergeCell ref="C14:K14"/>
    <mergeCell ref="C2:K2"/>
    <mergeCell ref="D4:H4"/>
    <mergeCell ref="J4:K4"/>
    <mergeCell ref="C7:K7"/>
    <mergeCell ref="C10:K10"/>
    <mergeCell ref="C16:K16"/>
    <mergeCell ref="C18:K18"/>
    <mergeCell ref="C20:K20"/>
    <mergeCell ref="C22:D22"/>
    <mergeCell ref="E22:F22"/>
    <mergeCell ref="G22:K22"/>
    <mergeCell ref="C32:E32"/>
    <mergeCell ref="C24:D24"/>
    <mergeCell ref="E24:F24"/>
    <mergeCell ref="G24:K24"/>
    <mergeCell ref="C26:D26"/>
    <mergeCell ref="E26:F26"/>
    <mergeCell ref="G26:K26"/>
    <mergeCell ref="C28:K28"/>
    <mergeCell ref="C30:E31"/>
    <mergeCell ref="F30:G30"/>
    <mergeCell ref="H30:J30"/>
    <mergeCell ref="K30:K31"/>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D45:E45"/>
    <mergeCell ref="H45:I45"/>
    <mergeCell ref="J45:K45"/>
    <mergeCell ref="D46:E46"/>
    <mergeCell ref="H46:I46"/>
    <mergeCell ref="J46:K46"/>
    <mergeCell ref="D47:E47"/>
    <mergeCell ref="H47:I47"/>
    <mergeCell ref="J47:K47"/>
    <mergeCell ref="D48:E48"/>
    <mergeCell ref="H48:I48"/>
    <mergeCell ref="J48:K48"/>
    <mergeCell ref="E55:I55"/>
    <mergeCell ref="C58:C62"/>
    <mergeCell ref="D49:E49"/>
    <mergeCell ref="H49:I49"/>
    <mergeCell ref="J49:K49"/>
    <mergeCell ref="C51:K51"/>
    <mergeCell ref="C53:D53"/>
    <mergeCell ref="E53:F53"/>
    <mergeCell ref="H53:I53"/>
    <mergeCell ref="J53:K53"/>
  </mergeCells>
  <conditionalFormatting sqref="C18:E18">
    <cfRule type="expression" dxfId="216" priority="27">
      <formula>$C$18="Muy Baja 20%"</formula>
    </cfRule>
    <cfRule type="expression" dxfId="215" priority="26">
      <formula>$C$18="Baja 40%"</formula>
    </cfRule>
    <cfRule type="expression" dxfId="214" priority="25">
      <formula>$C$18="Media 60%"</formula>
    </cfRule>
    <cfRule type="expression" dxfId="213" priority="24">
      <formula>$C$18="Alta 80%"</formula>
    </cfRule>
    <cfRule type="expression" dxfId="212" priority="23">
      <formula>$C$18="Muy Alta 100%"</formula>
    </cfRule>
  </conditionalFormatting>
  <conditionalFormatting sqref="E22">
    <cfRule type="expression" dxfId="211" priority="21">
      <formula>E22="Leve 20%"</formula>
    </cfRule>
    <cfRule type="expression" dxfId="210" priority="22">
      <formula>E22="Menor 40%"</formula>
    </cfRule>
    <cfRule type="expression" dxfId="209" priority="18">
      <formula>E22="Catastrófico 100%"</formula>
    </cfRule>
    <cfRule type="expression" dxfId="208" priority="19">
      <formula>E22="Mayor 80%"</formula>
    </cfRule>
    <cfRule type="expression" dxfId="207" priority="20">
      <formula>E22="Moderado 60%"</formula>
    </cfRule>
  </conditionalFormatting>
  <conditionalFormatting sqref="E24">
    <cfRule type="expression" dxfId="206" priority="13">
      <formula>E24="Catastrófico 100%"</formula>
    </cfRule>
    <cfRule type="expression" dxfId="205" priority="14">
      <formula>E24="Mayor 80%"</formula>
    </cfRule>
    <cfRule type="expression" dxfId="204" priority="15">
      <formula>E24="Moderado 60%"</formula>
    </cfRule>
    <cfRule type="expression" dxfId="203" priority="16">
      <formula>E24="Leve 20%"</formula>
    </cfRule>
    <cfRule type="expression" dxfId="202" priority="17">
      <formula>E24="Menor 40%"</formula>
    </cfRule>
  </conditionalFormatting>
  <conditionalFormatting sqref="E26">
    <cfRule type="expression" dxfId="201" priority="8">
      <formula>E26="Catastrófico 100%"</formula>
    </cfRule>
    <cfRule type="expression" dxfId="200" priority="9">
      <formula>E26="Mayor 80%"</formula>
    </cfRule>
    <cfRule type="expression" dxfId="199" priority="10">
      <formula>E26="Moderado 60%"</formula>
    </cfRule>
    <cfRule type="expression" dxfId="198" priority="11">
      <formula>E26="Leve 20%"</formula>
    </cfRule>
    <cfRule type="expression" dxfId="197" priority="12">
      <formula>E26="Menor 40%"</formula>
    </cfRule>
  </conditionalFormatting>
  <conditionalFormatting sqref="E53">
    <cfRule type="expression" dxfId="196" priority="31">
      <formula>$E$53="Bajo"</formula>
    </cfRule>
    <cfRule type="expression" dxfId="195" priority="28">
      <formula>$E$53="Extremo"</formula>
    </cfRule>
    <cfRule type="expression" dxfId="194" priority="29">
      <formula>$E$53="Alto"</formula>
    </cfRule>
    <cfRule type="expression" dxfId="193" priority="30">
      <formula>$E$53="Moderado"</formula>
    </cfRule>
  </conditionalFormatting>
  <conditionalFormatting sqref="G22:M22">
    <cfRule type="expression" dxfId="192" priority="3">
      <formula>$E$22&lt;&gt;""</formula>
    </cfRule>
  </conditionalFormatting>
  <conditionalFormatting sqref="G24:M24">
    <cfRule type="expression" dxfId="191" priority="2">
      <formula>$E$24&lt;&gt;""</formula>
    </cfRule>
  </conditionalFormatting>
  <conditionalFormatting sqref="G26:M26">
    <cfRule type="expression" dxfId="190" priority="1">
      <formula>$E$26&lt;&gt;""</formula>
    </cfRule>
  </conditionalFormatting>
  <conditionalFormatting sqref="J53">
    <cfRule type="expression" dxfId="189" priority="7">
      <formula>$J$53="Bajo"</formula>
    </cfRule>
    <cfRule type="expression" dxfId="188" priority="6">
      <formula>$J$53="Moderado"</formula>
    </cfRule>
    <cfRule type="expression" dxfId="187" priority="5">
      <formula>$J$53="Alto"</formula>
    </cfRule>
    <cfRule type="expression" dxfId="186" priority="4">
      <formula>$J$53="Extremo"</formula>
    </cfRule>
  </conditionalFormatting>
  <dataValidations disablePrompts="1" count="8">
    <dataValidation type="list" allowBlank="1" showInputMessage="1" showErrorMessage="1" sqref="F32:F40" xr:uid="{16CA32F0-A382-4455-8608-F627A37C2A50}">
      <formula1>"Preventivo,Detectivo,Correctivo"</formula1>
    </dataValidation>
    <dataValidation type="list" allowBlank="1" showInputMessage="1" showErrorMessage="1" sqref="G32:G40" xr:uid="{ABF7D44B-7E45-4E2E-82EB-4211C3F92199}">
      <formula1>"Automático,Manual"</formula1>
    </dataValidation>
    <dataValidation type="list" allowBlank="1" showInputMessage="1" showErrorMessage="1" sqref="H32:H40" xr:uid="{E2A1C2F8-3FA9-45B5-B9D2-ED9E62B210B7}">
      <formula1>"Documentado,Sin Documentar"</formula1>
    </dataValidation>
    <dataValidation type="list" allowBlank="1" showInputMessage="1" showErrorMessage="1" sqref="I32:I40" xr:uid="{E342E4C1-EC2B-497A-90C0-9D957907509E}">
      <formula1>"Continua,Aleatoria"</formula1>
    </dataValidation>
    <dataValidation type="list" allowBlank="1" showInputMessage="1" showErrorMessage="1" sqref="J32:J40" xr:uid="{06E983C4-A3AF-45A8-907D-1A6E95C30E48}">
      <formula1>"Con Registro,Sin Registro"</formula1>
    </dataValidation>
    <dataValidation type="list" allowBlank="1" showInputMessage="1" showErrorMessage="1" sqref="C18:E18" xr:uid="{991D3899-273A-4185-B4DA-7ACE234EE6C3}">
      <formula1>"Muy Baja 20%,Baja 40%,Media 60%,Alta 80%,Muy Alta 100%"</formula1>
    </dataValidation>
    <dataValidation type="list" allowBlank="1" showInputMessage="1" showErrorMessage="1" sqref="C44:C49" xr:uid="{7CEE54AE-40BE-49F2-999F-026B05B9C4FA}">
      <formula1>"Nacional,Regional,Centro Zonal"</formula1>
    </dataValidation>
    <dataValidation type="list" allowBlank="1" showInputMessage="1" showErrorMessage="1" sqref="K12" xr:uid="{14D424FF-D7B7-4FA3-B5E2-D082402D061E}">
      <formula1>"Cumplimiento,Reputacional,Económico"</formula1>
    </dataValidation>
  </dataValidations>
  <pageMargins left="0.82677165354330717" right="0.62992125984251968" top="1.0629921259842521" bottom="0.74803149606299213" header="0.31496062992125984" footer="0.31496062992125984"/>
  <pageSetup scale="30"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65DB3-3B56-4FCA-91DA-6814D24F677E}">
  <sheetPr>
    <tabColor theme="8"/>
    <pageSetUpPr fitToPage="1"/>
  </sheetPr>
  <dimension ref="A1:S89"/>
  <sheetViews>
    <sheetView showGridLines="0" zoomScale="70" zoomScaleNormal="70" zoomScaleSheetLayoutView="80" zoomScalePageLayoutView="80" workbookViewId="0">
      <selection activeCell="F76" sqref="F76"/>
    </sheetView>
  </sheetViews>
  <sheetFormatPr baseColWidth="10" defaultColWidth="0"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customWidth="1"/>
    <col min="18" max="19" width="0" style="33" hidden="1" customWidth="1"/>
    <col min="20" max="16384" width="11.5" style="33" hidden="1"/>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345</v>
      </c>
      <c r="E4" s="233"/>
      <c r="F4" s="233"/>
      <c r="G4" s="233"/>
      <c r="H4" s="233"/>
      <c r="I4" s="38" t="s">
        <v>3</v>
      </c>
      <c r="J4" s="233" t="s">
        <v>346</v>
      </c>
      <c r="K4" s="233"/>
      <c r="L4" s="39"/>
      <c r="M4" s="39"/>
    </row>
    <row r="5" spans="3:13" ht="6" customHeight="1" x14ac:dyDescent="0.2">
      <c r="C5" s="40"/>
      <c r="D5" s="40"/>
      <c r="E5" s="40"/>
    </row>
    <row r="6" spans="3:13" ht="19" x14ac:dyDescent="0.25">
      <c r="C6" s="41" t="s">
        <v>5</v>
      </c>
      <c r="D6" s="37"/>
      <c r="E6" s="37"/>
    </row>
    <row r="7" spans="3:13" ht="57.75" customHeight="1" x14ac:dyDescent="0.2">
      <c r="C7" s="234" t="s">
        <v>347</v>
      </c>
      <c r="D7" s="234"/>
      <c r="E7" s="234"/>
      <c r="F7" s="234"/>
      <c r="G7" s="234"/>
      <c r="H7" s="234"/>
      <c r="I7" s="234"/>
      <c r="J7" s="234"/>
      <c r="K7" s="234"/>
      <c r="L7" s="34"/>
      <c r="M7" s="34"/>
    </row>
    <row r="8" spans="3:13" ht="6" customHeight="1" x14ac:dyDescent="0.2"/>
    <row r="9" spans="3:13" ht="19" x14ac:dyDescent="0.25">
      <c r="C9" s="41" t="s">
        <v>7</v>
      </c>
    </row>
    <row r="10" spans="3:13" ht="22.5" customHeight="1" x14ac:dyDescent="0.25">
      <c r="C10" s="312" t="s">
        <v>348</v>
      </c>
      <c r="D10" s="313"/>
      <c r="E10" s="313"/>
      <c r="F10" s="313"/>
      <c r="G10" s="313"/>
      <c r="H10" s="313"/>
      <c r="I10" s="313"/>
      <c r="J10" s="313"/>
      <c r="K10" s="314"/>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c r="H12" s="44" t="s">
        <v>13</v>
      </c>
      <c r="I12" s="45"/>
      <c r="J12" s="37" t="s">
        <v>14</v>
      </c>
      <c r="K12" s="46" t="s">
        <v>15</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73</v>
      </c>
      <c r="D18" s="239"/>
      <c r="E18" s="239"/>
      <c r="F18" s="239"/>
      <c r="G18" s="239"/>
      <c r="H18" s="239"/>
      <c r="I18" s="239"/>
      <c r="J18" s="239"/>
      <c r="K18" s="239"/>
      <c r="L18" s="47"/>
      <c r="M18" s="47"/>
      <c r="N18" s="48">
        <f>IFERROR(VLOOKUP(C18,[8]Hoja2!H3:K7,4,FALSE),"")</f>
        <v>1</v>
      </c>
      <c r="O18" s="48">
        <f>IFERROR(VLOOKUP(N18,[8]Hoja2!G19:I28,2,FALSE),"")</f>
        <v>1</v>
      </c>
    </row>
    <row r="19" spans="3:16" ht="15.75" customHeight="1" x14ac:dyDescent="0.2"/>
    <row r="20" spans="3:16" ht="19" x14ac:dyDescent="0.2">
      <c r="C20" s="238" t="s">
        <v>19</v>
      </c>
      <c r="D20" s="238"/>
      <c r="E20" s="238"/>
      <c r="F20" s="238"/>
      <c r="G20" s="238"/>
      <c r="H20" s="238"/>
      <c r="I20" s="238"/>
      <c r="J20" s="238"/>
      <c r="K20" s="238"/>
      <c r="L20" s="39"/>
      <c r="M20" s="39"/>
      <c r="O20" s="40" t="str">
        <f>CONCATENATE(O18,O22)</f>
        <v>15</v>
      </c>
    </row>
    <row r="21" spans="3:16" ht="6" customHeight="1" x14ac:dyDescent="0.2"/>
    <row r="22" spans="3:16" ht="33.75" customHeight="1" x14ac:dyDescent="0.2">
      <c r="C22" s="240" t="s">
        <v>20</v>
      </c>
      <c r="D22" s="241"/>
      <c r="E22" s="242" t="s">
        <v>74</v>
      </c>
      <c r="F22" s="242"/>
      <c r="G22" s="243" t="str">
        <f>IFERROR(VLOOKUP(E22,[8]Hoja2!$B$3:$E$7,2,FALSE),"")</f>
        <v>Entre 100 y 500 SMLMV</v>
      </c>
      <c r="H22" s="243"/>
      <c r="I22" s="243"/>
      <c r="J22" s="243"/>
      <c r="K22" s="243"/>
      <c r="L22" s="49">
        <f>IFERROR(VLOOKUP(E22,[8]Hoja2!$B$3:$F$7,5,FALSE),"")</f>
        <v>0.8</v>
      </c>
      <c r="M22" s="49"/>
      <c r="N22" s="33">
        <f>IF(MAX(L22,L24,L26)=0,"",MAX(L22,L24,L26))</f>
        <v>1</v>
      </c>
      <c r="O22" s="33">
        <f>IFERROR(VLOOKUP(N22,[8]Hoja2!G19:I28,3,FALSE),"")</f>
        <v>5</v>
      </c>
    </row>
    <row r="23" spans="3:16" ht="6" customHeight="1" x14ac:dyDescent="0.2"/>
    <row r="24" spans="3:16" ht="33.75" customHeight="1" x14ac:dyDescent="0.2">
      <c r="C24" s="240" t="s">
        <v>22</v>
      </c>
      <c r="D24" s="241"/>
      <c r="E24" s="242" t="s">
        <v>326</v>
      </c>
      <c r="F24" s="242"/>
      <c r="G24" s="245" t="str">
        <f>IFERROR(VLOOKUP(E24,[8]Hoja2!$B$3:$E$7,3,FALSE),"")</f>
        <v>El riesgo afecta la imagen de la entidad a nivel nacional, con efecto publicitario sostenido a nivel país</v>
      </c>
      <c r="H24" s="245"/>
      <c r="I24" s="245"/>
      <c r="J24" s="245"/>
      <c r="K24" s="245"/>
      <c r="L24" s="49">
        <f>IFERROR(VLOOKUP(E24,[8]Hoja2!$B$3:$F$7,5,FALSE),"")</f>
        <v>1</v>
      </c>
      <c r="M24" s="50"/>
    </row>
    <row r="25" spans="3:16" ht="5.25" customHeight="1" x14ac:dyDescent="0.2">
      <c r="F25" s="34"/>
      <c r="G25" s="34"/>
      <c r="I25" s="34"/>
      <c r="J25" s="34"/>
      <c r="K25" s="34"/>
      <c r="L25" s="34"/>
      <c r="M25" s="34"/>
    </row>
    <row r="26" spans="3:16" ht="33.75" customHeight="1" x14ac:dyDescent="0.2">
      <c r="C26" s="240" t="s">
        <v>24</v>
      </c>
      <c r="D26" s="241"/>
      <c r="E26" s="242" t="s">
        <v>23</v>
      </c>
      <c r="F26" s="242"/>
      <c r="G26" s="245" t="str">
        <f>IFERROR(VLOOKUP(E26,[8]Hoja2!$B$3:$E$7,4,FALSE),"")</f>
        <v>Impactaría moderadamente el logro del objetivo.</v>
      </c>
      <c r="H26" s="245"/>
      <c r="I26" s="245"/>
      <c r="J26" s="245"/>
      <c r="K26" s="245"/>
      <c r="L26" s="33">
        <f>IFERROR(VLOOKUP(E26,[8]Hoja2!$B$3:$F$7,5,FALSE),"")</f>
        <v>0.6</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4</v>
      </c>
      <c r="O30" s="33">
        <f>IFERROR(IF(O39="",0,IF(O39&lt;=0.2,1,IF(AND(O39&gt;0.2,O39&lt;=0.4),2,IF(AND(O39&gt;0.4,O39&lt;=0.6),3,IF(AND(O39&gt;0.6,O39&lt;=0.8),4,5))))),"")</f>
        <v>5</v>
      </c>
    </row>
    <row r="31" spans="3:16" ht="19" x14ac:dyDescent="0.2">
      <c r="C31" s="239"/>
      <c r="D31" s="239"/>
      <c r="E31" s="239"/>
      <c r="F31" s="35" t="s">
        <v>30</v>
      </c>
      <c r="G31" s="35" t="s">
        <v>31</v>
      </c>
      <c r="H31" s="35" t="s">
        <v>32</v>
      </c>
      <c r="I31" s="35" t="s">
        <v>33</v>
      </c>
      <c r="J31" s="35" t="s">
        <v>34</v>
      </c>
      <c r="K31" s="247"/>
      <c r="L31" s="51"/>
      <c r="M31" s="51"/>
      <c r="N31" s="52" t="str">
        <f>CONCATENATE(N30,O30)</f>
        <v>45</v>
      </c>
      <c r="O31" s="52"/>
      <c r="P31" s="53"/>
    </row>
    <row r="32" spans="3:16" ht="146.25" customHeight="1" x14ac:dyDescent="0.2">
      <c r="C32" s="244" t="s">
        <v>349</v>
      </c>
      <c r="D32" s="244"/>
      <c r="E32" s="244"/>
      <c r="F32" s="54" t="s">
        <v>36</v>
      </c>
      <c r="G32" s="54" t="s">
        <v>37</v>
      </c>
      <c r="H32" s="54" t="s">
        <v>38</v>
      </c>
      <c r="I32" s="54" t="s">
        <v>76</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0.6</v>
      </c>
      <c r="O32" s="52">
        <f>IFERROR(IF(F32="Correctivo",N22-(N22*K32),N22),N22)</f>
        <v>1</v>
      </c>
    </row>
    <row r="33" spans="3:15" ht="145.5" customHeight="1" x14ac:dyDescent="0.2">
      <c r="C33" s="252" t="s">
        <v>350</v>
      </c>
      <c r="D33" s="252"/>
      <c r="E33" s="252"/>
      <c r="F33" s="54" t="s">
        <v>36</v>
      </c>
      <c r="G33" s="54" t="s">
        <v>37</v>
      </c>
      <c r="H33" s="54" t="s">
        <v>38</v>
      </c>
      <c r="I33" s="54" t="s">
        <v>76</v>
      </c>
      <c r="J33" s="54" t="s">
        <v>40</v>
      </c>
      <c r="K33" s="55">
        <f t="shared" si="0"/>
        <v>0.4</v>
      </c>
      <c r="L33" s="56">
        <f t="shared" si="1"/>
        <v>0.25</v>
      </c>
      <c r="M33" s="56">
        <f t="shared" si="2"/>
        <v>0.15</v>
      </c>
      <c r="N33" s="52">
        <f t="shared" ref="N33:N39" si="3">IFERROR(IF(OR(F33="Detectivo",F33="Preventivo"),N32-(N32*K33),N32),N32)</f>
        <v>0.36</v>
      </c>
      <c r="O33" s="52">
        <f t="shared" ref="O33:O39" si="4">IFERROR(IF(F33="Correctivo",O32-(O32*K33),O32),O32)</f>
        <v>1</v>
      </c>
    </row>
    <row r="34" spans="3:15" ht="30" hidden="1" customHeight="1" x14ac:dyDescent="0.2">
      <c r="C34" s="252"/>
      <c r="D34" s="252"/>
      <c r="E34" s="252"/>
      <c r="F34" s="54"/>
      <c r="G34" s="54"/>
      <c r="H34" s="54"/>
      <c r="I34" s="54"/>
      <c r="J34" s="54"/>
      <c r="K34" s="55" t="str">
        <f t="shared" si="0"/>
        <v/>
      </c>
      <c r="L34" s="56" t="str">
        <f t="shared" si="1"/>
        <v/>
      </c>
      <c r="M34" s="56" t="str">
        <f t="shared" si="2"/>
        <v/>
      </c>
      <c r="N34" s="52">
        <f t="shared" si="3"/>
        <v>0.36</v>
      </c>
      <c r="O34" s="52">
        <f t="shared" si="4"/>
        <v>1</v>
      </c>
    </row>
    <row r="35" spans="3:15" ht="30" hidden="1" customHeight="1" x14ac:dyDescent="0.2">
      <c r="C35" s="252"/>
      <c r="D35" s="252"/>
      <c r="E35" s="252"/>
      <c r="F35" s="57"/>
      <c r="G35" s="57"/>
      <c r="H35" s="57"/>
      <c r="I35" s="57"/>
      <c r="J35" s="57"/>
      <c r="K35" s="55" t="str">
        <f t="shared" si="0"/>
        <v/>
      </c>
      <c r="L35" s="56" t="str">
        <f t="shared" si="1"/>
        <v/>
      </c>
      <c r="M35" s="56" t="str">
        <f t="shared" si="2"/>
        <v/>
      </c>
      <c r="N35" s="52">
        <f t="shared" si="3"/>
        <v>0.36</v>
      </c>
      <c r="O35" s="52">
        <f t="shared" si="4"/>
        <v>1</v>
      </c>
    </row>
    <row r="36" spans="3:15" ht="30" hidden="1" customHeight="1" x14ac:dyDescent="0.2">
      <c r="C36" s="252"/>
      <c r="D36" s="252"/>
      <c r="E36" s="252"/>
      <c r="F36" s="57"/>
      <c r="G36" s="57"/>
      <c r="H36" s="57"/>
      <c r="I36" s="57"/>
      <c r="J36" s="57"/>
      <c r="K36" s="55" t="str">
        <f t="shared" si="0"/>
        <v/>
      </c>
      <c r="L36" s="56" t="str">
        <f t="shared" si="1"/>
        <v/>
      </c>
      <c r="M36" s="56" t="str">
        <f t="shared" si="2"/>
        <v/>
      </c>
      <c r="N36" s="52">
        <f t="shared" si="3"/>
        <v>0.36</v>
      </c>
      <c r="O36" s="52">
        <f t="shared" si="4"/>
        <v>1</v>
      </c>
    </row>
    <row r="37" spans="3:15" ht="30" hidden="1" customHeight="1" x14ac:dyDescent="0.2">
      <c r="C37" s="252"/>
      <c r="D37" s="252"/>
      <c r="E37" s="252"/>
      <c r="F37" s="57"/>
      <c r="G37" s="57"/>
      <c r="H37" s="57"/>
      <c r="I37" s="57"/>
      <c r="J37" s="57"/>
      <c r="K37" s="55" t="str">
        <f t="shared" si="0"/>
        <v/>
      </c>
      <c r="L37" s="56" t="str">
        <f t="shared" si="1"/>
        <v/>
      </c>
      <c r="M37" s="56" t="str">
        <f t="shared" si="2"/>
        <v/>
      </c>
      <c r="N37" s="52">
        <f t="shared" si="3"/>
        <v>0.36</v>
      </c>
      <c r="O37" s="52">
        <f t="shared" si="4"/>
        <v>1</v>
      </c>
    </row>
    <row r="38" spans="3:15" ht="30" hidden="1" customHeight="1" x14ac:dyDescent="0.2">
      <c r="C38" s="252"/>
      <c r="D38" s="252"/>
      <c r="E38" s="252"/>
      <c r="F38" s="57"/>
      <c r="G38" s="57"/>
      <c r="H38" s="57"/>
      <c r="I38" s="57"/>
      <c r="J38" s="57"/>
      <c r="K38" s="55" t="str">
        <f t="shared" si="0"/>
        <v/>
      </c>
      <c r="L38" s="56" t="str">
        <f t="shared" si="1"/>
        <v/>
      </c>
      <c r="M38" s="56" t="str">
        <f t="shared" si="2"/>
        <v/>
      </c>
      <c r="N38" s="52">
        <f t="shared" si="3"/>
        <v>0.36</v>
      </c>
      <c r="O38" s="52">
        <f t="shared" si="4"/>
        <v>1</v>
      </c>
    </row>
    <row r="39" spans="3:15" ht="30" hidden="1" customHeight="1" x14ac:dyDescent="0.2">
      <c r="C39" s="252"/>
      <c r="D39" s="252"/>
      <c r="E39" s="252"/>
      <c r="F39" s="57"/>
      <c r="G39" s="57"/>
      <c r="H39" s="57"/>
      <c r="I39" s="57"/>
      <c r="J39" s="57"/>
      <c r="K39" s="55" t="str">
        <f t="shared" si="0"/>
        <v/>
      </c>
      <c r="L39" s="56" t="str">
        <f t="shared" si="1"/>
        <v/>
      </c>
      <c r="M39" s="56" t="str">
        <f t="shared" si="2"/>
        <v/>
      </c>
      <c r="N39" s="52">
        <f t="shared" si="3"/>
        <v>0.36</v>
      </c>
      <c r="O39" s="52">
        <f t="shared" si="4"/>
        <v>1</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105" customHeight="1" x14ac:dyDescent="0.2">
      <c r="C44" s="61" t="s">
        <v>48</v>
      </c>
      <c r="D44" s="302" t="s">
        <v>351</v>
      </c>
      <c r="E44" s="302"/>
      <c r="F44" s="62">
        <v>46023</v>
      </c>
      <c r="G44" s="62">
        <v>46371</v>
      </c>
      <c r="H44" s="349" t="s">
        <v>352</v>
      </c>
      <c r="I44" s="350"/>
      <c r="J44" s="349" t="s">
        <v>290</v>
      </c>
      <c r="K44" s="350"/>
      <c r="L44" s="34"/>
      <c r="M44" s="34"/>
    </row>
    <row r="45" spans="3:15" ht="30" hidden="1" customHeight="1" x14ac:dyDescent="0.2">
      <c r="C45" s="61"/>
      <c r="D45" s="296"/>
      <c r="E45" s="296"/>
      <c r="F45" s="62"/>
      <c r="G45" s="62"/>
      <c r="H45" s="297"/>
      <c r="I45" s="298"/>
      <c r="J45" s="297"/>
      <c r="K45" s="298"/>
      <c r="L45" s="34"/>
      <c r="M45" s="34"/>
    </row>
    <row r="46" spans="3:15" ht="30" hidden="1" customHeight="1" x14ac:dyDescent="0.2">
      <c r="C46" s="61"/>
      <c r="D46" s="296"/>
      <c r="E46" s="296"/>
      <c r="F46" s="62"/>
      <c r="G46" s="62"/>
      <c r="H46" s="349"/>
      <c r="I46" s="350"/>
      <c r="J46" s="297"/>
      <c r="K46" s="298"/>
      <c r="L46" s="34"/>
      <c r="M46" s="34"/>
    </row>
    <row r="47" spans="3:15" ht="30" hidden="1" customHeight="1" x14ac:dyDescent="0.2">
      <c r="C47" s="61"/>
      <c r="D47" s="296"/>
      <c r="E47" s="296"/>
      <c r="F47" s="62"/>
      <c r="G47" s="62"/>
      <c r="H47" s="297"/>
      <c r="I47" s="298"/>
      <c r="J47" s="297"/>
      <c r="K47" s="298"/>
      <c r="L47" s="34"/>
      <c r="M47" s="34"/>
    </row>
    <row r="48" spans="3:15" ht="30" hidden="1" customHeight="1" x14ac:dyDescent="0.2">
      <c r="C48" s="61"/>
      <c r="D48" s="296"/>
      <c r="E48" s="296"/>
      <c r="F48" s="62"/>
      <c r="G48" s="62"/>
      <c r="H48" s="297"/>
      <c r="I48" s="298"/>
      <c r="J48" s="297"/>
      <c r="K48" s="298"/>
      <c r="L48" s="34"/>
      <c r="M48" s="34"/>
    </row>
    <row r="49" spans="3:13" ht="30" hidden="1" customHeight="1" x14ac:dyDescent="0.2">
      <c r="C49" s="61"/>
      <c r="D49" s="296"/>
      <c r="E49" s="296"/>
      <c r="F49" s="62"/>
      <c r="G49" s="62"/>
      <c r="H49" s="297"/>
      <c r="I49" s="298"/>
      <c r="J49" s="297"/>
      <c r="K49" s="298"/>
      <c r="L49" s="34"/>
      <c r="M49" s="34"/>
    </row>
    <row r="50" spans="3:13" ht="30" hidden="1" customHeight="1" x14ac:dyDescent="0.2">
      <c r="C50" s="61"/>
      <c r="D50" s="296"/>
      <c r="E50" s="296"/>
      <c r="F50" s="62"/>
      <c r="G50" s="62"/>
      <c r="H50" s="297"/>
      <c r="I50" s="298"/>
      <c r="J50" s="297"/>
      <c r="K50" s="298"/>
      <c r="L50" s="34"/>
      <c r="M50" s="34"/>
    </row>
    <row r="51" spans="3:13" ht="30" hidden="1" customHeight="1" x14ac:dyDescent="0.2">
      <c r="C51" s="61"/>
      <c r="D51" s="296"/>
      <c r="E51" s="296"/>
      <c r="F51" s="62"/>
      <c r="G51" s="62"/>
      <c r="H51" s="297"/>
      <c r="I51" s="298"/>
      <c r="J51" s="297"/>
      <c r="K51" s="298"/>
      <c r="L51" s="34"/>
      <c r="M51" s="34"/>
    </row>
    <row r="52" spans="3:13" ht="30" hidden="1" customHeight="1" x14ac:dyDescent="0.2">
      <c r="C52" s="61"/>
      <c r="D52" s="296"/>
      <c r="E52" s="296"/>
      <c r="F52" s="62"/>
      <c r="G52" s="62"/>
      <c r="H52" s="297"/>
      <c r="I52" s="298"/>
      <c r="J52" s="297"/>
      <c r="K52" s="298"/>
      <c r="L52" s="34"/>
      <c r="M52" s="34"/>
    </row>
    <row r="53" spans="3:13" ht="30" hidden="1" customHeight="1" x14ac:dyDescent="0.2">
      <c r="C53" s="61"/>
      <c r="D53" s="296"/>
      <c r="E53" s="296"/>
      <c r="F53" s="62"/>
      <c r="G53" s="62"/>
      <c r="H53" s="297"/>
      <c r="I53" s="298"/>
      <c r="J53" s="297"/>
      <c r="K53" s="298"/>
      <c r="L53" s="34"/>
      <c r="M53" s="34"/>
    </row>
    <row r="54" spans="3:13" ht="30" hidden="1" customHeight="1" x14ac:dyDescent="0.2">
      <c r="C54" s="61"/>
      <c r="D54" s="296"/>
      <c r="E54" s="296"/>
      <c r="F54" s="62"/>
      <c r="G54" s="62"/>
      <c r="H54" s="297"/>
      <c r="I54" s="298"/>
      <c r="J54" s="297"/>
      <c r="K54" s="298"/>
      <c r="L54" s="34"/>
      <c r="M54" s="34"/>
    </row>
    <row r="55" spans="3:13" ht="30" hidden="1" customHeight="1" x14ac:dyDescent="0.2">
      <c r="C55" s="61"/>
      <c r="D55" s="296"/>
      <c r="E55" s="296"/>
      <c r="F55" s="62"/>
      <c r="G55" s="62"/>
      <c r="H55" s="297"/>
      <c r="I55" s="298"/>
      <c r="J55" s="297"/>
      <c r="K55" s="298"/>
      <c r="L55" s="34"/>
      <c r="M55" s="34"/>
    </row>
    <row r="56" spans="3:13" x14ac:dyDescent="0.2"/>
    <row r="57" spans="3:13" ht="21" x14ac:dyDescent="0.2">
      <c r="C57" s="232" t="s">
        <v>53</v>
      </c>
      <c r="D57" s="232"/>
      <c r="E57" s="232"/>
      <c r="F57" s="232"/>
      <c r="G57" s="232"/>
      <c r="H57" s="232"/>
      <c r="I57" s="232"/>
      <c r="J57" s="232"/>
      <c r="K57" s="232"/>
      <c r="L57" s="36"/>
      <c r="M57" s="36"/>
    </row>
    <row r="58" spans="3:13" x14ac:dyDescent="0.2"/>
    <row r="59" spans="3:13" ht="47" x14ac:dyDescent="0.2">
      <c r="C59" s="247" t="s">
        <v>54</v>
      </c>
      <c r="D59" s="242"/>
      <c r="E59" s="260" t="str">
        <f>IFERROR(VLOOKUP(O20,[8]Hoja2!B19:E43,4,FALSE),"")</f>
        <v>Extremo</v>
      </c>
      <c r="F59" s="260"/>
      <c r="G59" s="64"/>
      <c r="H59" s="247" t="s">
        <v>55</v>
      </c>
      <c r="I59" s="247"/>
      <c r="J59" s="260" t="str">
        <f>IFERROR(VLOOKUP(N31,[8]Hoja2!B19:E43,4,FALSE),"")</f>
        <v>Extremo</v>
      </c>
      <c r="K59" s="260"/>
      <c r="L59" s="65"/>
      <c r="M59" s="65"/>
    </row>
    <row r="60" spans="3:13" x14ac:dyDescent="0.2"/>
    <row r="61" spans="3:13" ht="24" x14ac:dyDescent="0.2">
      <c r="C61" s="40"/>
      <c r="D61" s="40"/>
      <c r="E61" s="256" t="s">
        <v>19</v>
      </c>
      <c r="F61" s="256"/>
      <c r="G61" s="256"/>
      <c r="H61" s="256"/>
      <c r="I61" s="256"/>
    </row>
    <row r="62" spans="3:13" ht="19" x14ac:dyDescent="0.2">
      <c r="C62" s="40"/>
      <c r="D62" s="40"/>
      <c r="E62" s="66" t="s">
        <v>56</v>
      </c>
      <c r="F62" s="66" t="s">
        <v>57</v>
      </c>
      <c r="G62" s="66" t="s">
        <v>58</v>
      </c>
      <c r="H62" s="66" t="s">
        <v>59</v>
      </c>
      <c r="I62" s="66" t="s">
        <v>60</v>
      </c>
    </row>
    <row r="63" spans="3:13" ht="5.25" customHeight="1" x14ac:dyDescent="0.2">
      <c r="C63" s="40"/>
      <c r="D63" s="40"/>
      <c r="E63" s="66"/>
      <c r="F63" s="66"/>
      <c r="G63" s="66"/>
      <c r="H63" s="66"/>
      <c r="I63" s="66"/>
    </row>
    <row r="64" spans="3:13" ht="37.5" customHeight="1" x14ac:dyDescent="0.2">
      <c r="C64" s="257" t="s">
        <v>17</v>
      </c>
      <c r="D64" s="66" t="s">
        <v>61</v>
      </c>
      <c r="E64" s="67" t="str">
        <f>CONCATENATE(IF($O$20="11","Inherente","")," ",IF($N$31="11","Residual",""))</f>
        <v xml:space="preserve"> </v>
      </c>
      <c r="F64" s="67" t="str">
        <f>CONCATENATE(IF($O$20="12","Inherente","")," ",IF($N$31="12","Residual",""))</f>
        <v xml:space="preserve"> </v>
      </c>
      <c r="G64" s="67" t="str">
        <f>CONCATENATE(IF($O$20="13","Inherente","")," ",IF($N$31="13","Residual",""))</f>
        <v xml:space="preserve"> </v>
      </c>
      <c r="H64" s="67" t="str">
        <f>CONCATENATE(IF($O$20="14","Inherente","")," ",IF($N$31="14","Residual",""))</f>
        <v xml:space="preserve"> </v>
      </c>
      <c r="I64" s="68" t="str">
        <f>CONCATENATE(IF($O$20="15","Inherente","")," ",IF($N$31="15","Residual",""))</f>
        <v xml:space="preserve">Inherente </v>
      </c>
      <c r="K64" s="69" t="s">
        <v>62</v>
      </c>
      <c r="L64" s="70"/>
      <c r="M64" s="70"/>
    </row>
    <row r="65" spans="3:13" ht="37.5" customHeight="1" x14ac:dyDescent="0.2">
      <c r="C65" s="257"/>
      <c r="D65" s="66" t="s">
        <v>63</v>
      </c>
      <c r="E65" s="71" t="str">
        <f>CONCATENATE(IF($O$20="21","Inherente","")," ",IF($N$31="21","Residual",""))</f>
        <v xml:space="preserve"> </v>
      </c>
      <c r="F65" s="71" t="str">
        <f>CONCATENATE(IF($O$20="22","Inherente","")," ",IF($N$31="22","Residual",""))</f>
        <v xml:space="preserve"> </v>
      </c>
      <c r="G65" s="67" t="str">
        <f>CONCATENATE(IF($O$20="23","Inherente","")," ",IF($N$31="23","Residual",""))</f>
        <v xml:space="preserve"> </v>
      </c>
      <c r="H65" s="67" t="str">
        <f>CONCATENATE(IF($O$20="24","Inherente","")," ",IF($N$31="24","Residual",""))</f>
        <v xml:space="preserve"> </v>
      </c>
      <c r="I65" s="68" t="str">
        <f>CONCATENATE(IF($O$20="25","Inherente","")," ",IF($N$31="25","Residual",""))</f>
        <v xml:space="preserve"> </v>
      </c>
      <c r="K65" s="72" t="s">
        <v>64</v>
      </c>
      <c r="L65" s="73"/>
      <c r="M65" s="73"/>
    </row>
    <row r="66" spans="3:13" ht="37.5" customHeight="1" x14ac:dyDescent="0.2">
      <c r="C66" s="257"/>
      <c r="D66" s="66" t="s">
        <v>65</v>
      </c>
      <c r="E66" s="71" t="str">
        <f>CONCATENATE(IF($O$20="31","Inherente","")," ",IF($N$31="31","Residual",""))</f>
        <v xml:space="preserve"> </v>
      </c>
      <c r="F66" s="71" t="str">
        <f>CONCATENATE(IF($O$20="32","Inherente","")," ",IF($N$31="32","Residual",""))</f>
        <v xml:space="preserve"> </v>
      </c>
      <c r="G66" s="71" t="str">
        <f>CONCATENATE(IF($O$20="33","Inherente","")," ",IF($N$31="33","Residual",""))</f>
        <v xml:space="preserve"> </v>
      </c>
      <c r="H66" s="67" t="str">
        <f>CONCATENATE(IF($O$20="34","Inherente","")," ",IF($N$31="34","Residual",""))</f>
        <v xml:space="preserve"> </v>
      </c>
      <c r="I66" s="68" t="str">
        <f>CONCATENATE(IF($O$20="35","Inherente","")," ",IF($N$31="35","Residual",""))</f>
        <v xml:space="preserve"> </v>
      </c>
      <c r="K66" s="74" t="s">
        <v>58</v>
      </c>
      <c r="L66" s="75"/>
      <c r="M66" s="75"/>
    </row>
    <row r="67" spans="3:13" ht="37.5" customHeight="1" x14ac:dyDescent="0.2">
      <c r="C67" s="257"/>
      <c r="D67" s="66" t="s">
        <v>66</v>
      </c>
      <c r="E67" s="76" t="str">
        <f>CONCATENATE(IF($O$20="41","Inherente","")," ",IF($N$31="41","Residual",""))</f>
        <v xml:space="preserve"> </v>
      </c>
      <c r="F67" s="71" t="str">
        <f>CONCATENATE(IF($O$20="42","Inherente","")," ",IF($N$31="42","Residual",""))</f>
        <v xml:space="preserve"> </v>
      </c>
      <c r="G67" s="71" t="str">
        <f>CONCATENATE(IF($O$20="43","Inherente","")," ",IF($N$31="43","Residual",""))</f>
        <v xml:space="preserve"> </v>
      </c>
      <c r="H67" s="67" t="str">
        <f>CONCATENATE(IF($O$20="44","Inherente","")," ",IF($N$31="44","Residual",""))</f>
        <v xml:space="preserve"> </v>
      </c>
      <c r="I67" s="68" t="str">
        <f>CONCATENATE(IF($O$20="45","Inherente","")," ",IF($N$31="45","Residual",""))</f>
        <v xml:space="preserve"> Residual</v>
      </c>
      <c r="K67" s="77" t="s">
        <v>67</v>
      </c>
      <c r="L67" s="78"/>
      <c r="M67" s="78"/>
    </row>
    <row r="68" spans="3:13" ht="37.5" customHeight="1" x14ac:dyDescent="0.2">
      <c r="C68" s="257"/>
      <c r="D68" s="66" t="s">
        <v>68</v>
      </c>
      <c r="E68" s="76" t="str">
        <f>CONCATENATE(IF($O$20="51","Inherente","")," ",IF($N$31="51","Residual",""))</f>
        <v xml:space="preserve"> </v>
      </c>
      <c r="F68" s="76" t="str">
        <f>CONCATENATE(IF($O$20="52","Inherente","")," ",IF($N$31="52","Residual",""))</f>
        <v xml:space="preserve"> </v>
      </c>
      <c r="G68" s="71" t="str">
        <f>CONCATENATE(IF($O$20="53","Inherente","")," ",IF($N$31="53","Residual",""))</f>
        <v xml:space="preserve"> </v>
      </c>
      <c r="H68" s="67" t="str">
        <f>CONCATENATE(IF($O$20="54","Inherente","")," ",IF($N$31="54","Residual",""))</f>
        <v xml:space="preserve"> </v>
      </c>
      <c r="I68" s="68" t="str">
        <f>CONCATENATE(IF($O$20="55","Inherente","")," ",IF($N$31="55","Residual",""))</f>
        <v xml:space="preserve"> </v>
      </c>
    </row>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sheetData>
  <sheetProtection selectLockedCells="1"/>
  <mergeCells count="78">
    <mergeCell ref="E61:I61"/>
    <mergeCell ref="C64:C68"/>
    <mergeCell ref="D55:E55"/>
    <mergeCell ref="H55:I55"/>
    <mergeCell ref="J55:K55"/>
    <mergeCell ref="C57:K57"/>
    <mergeCell ref="C59:D59"/>
    <mergeCell ref="E59:F59"/>
    <mergeCell ref="H59:I59"/>
    <mergeCell ref="J59:K59"/>
    <mergeCell ref="D53:E53"/>
    <mergeCell ref="H53:I53"/>
    <mergeCell ref="J53:K53"/>
    <mergeCell ref="D54:E54"/>
    <mergeCell ref="H54:I54"/>
    <mergeCell ref="J54:K54"/>
    <mergeCell ref="D51:E51"/>
    <mergeCell ref="H51:I51"/>
    <mergeCell ref="J51:K51"/>
    <mergeCell ref="D52:E52"/>
    <mergeCell ref="H52:I52"/>
    <mergeCell ref="J52:K52"/>
    <mergeCell ref="D49:E49"/>
    <mergeCell ref="H49:I49"/>
    <mergeCell ref="J49:K49"/>
    <mergeCell ref="D50:E50"/>
    <mergeCell ref="H50:I50"/>
    <mergeCell ref="J50:K50"/>
    <mergeCell ref="D47:E47"/>
    <mergeCell ref="H47:I47"/>
    <mergeCell ref="J47:K47"/>
    <mergeCell ref="D48:E48"/>
    <mergeCell ref="H48:I48"/>
    <mergeCell ref="J48:K48"/>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185" priority="27">
      <formula>$C$18="Muy Baja 20%"</formula>
    </cfRule>
    <cfRule type="expression" dxfId="184" priority="26">
      <formula>$C$18="Baja 40%"</formula>
    </cfRule>
    <cfRule type="expression" dxfId="183" priority="25">
      <formula>$C$18="Media 60%"</formula>
    </cfRule>
    <cfRule type="expression" dxfId="182" priority="24">
      <formula>$C$18="Alta 80%"</formula>
    </cfRule>
    <cfRule type="expression" dxfId="181" priority="23">
      <formula>$C$18="Muy Alta 100%"</formula>
    </cfRule>
  </conditionalFormatting>
  <conditionalFormatting sqref="E22">
    <cfRule type="expression" dxfId="180" priority="21">
      <formula>E22="Leve 20%"</formula>
    </cfRule>
    <cfRule type="expression" dxfId="179" priority="22">
      <formula>E22="Menor 40%"</formula>
    </cfRule>
    <cfRule type="expression" dxfId="178" priority="18">
      <formula>E22="Catastrófico 100%"</formula>
    </cfRule>
    <cfRule type="expression" dxfId="177" priority="19">
      <formula>E22="Mayor 80%"</formula>
    </cfRule>
    <cfRule type="expression" dxfId="176" priority="20">
      <formula>E22="Moderado 60%"</formula>
    </cfRule>
  </conditionalFormatting>
  <conditionalFormatting sqref="E24">
    <cfRule type="expression" dxfId="175" priority="13">
      <formula>E24="Catastrófico 100%"</formula>
    </cfRule>
    <cfRule type="expression" dxfId="174" priority="14">
      <formula>E24="Mayor 80%"</formula>
    </cfRule>
    <cfRule type="expression" dxfId="173" priority="15">
      <formula>E24="Moderado 60%"</formula>
    </cfRule>
    <cfRule type="expression" dxfId="172" priority="16">
      <formula>E24="Leve 20%"</formula>
    </cfRule>
    <cfRule type="expression" dxfId="171" priority="17">
      <formula>E24="Menor 40%"</formula>
    </cfRule>
  </conditionalFormatting>
  <conditionalFormatting sqref="E26">
    <cfRule type="expression" dxfId="170" priority="8">
      <formula>E26="Catastrófico 100%"</formula>
    </cfRule>
    <cfRule type="expression" dxfId="169" priority="9">
      <formula>E26="Mayor 80%"</formula>
    </cfRule>
    <cfRule type="expression" dxfId="168" priority="10">
      <formula>E26="Moderado 60%"</formula>
    </cfRule>
    <cfRule type="expression" dxfId="167" priority="11">
      <formula>E26="Leve 20%"</formula>
    </cfRule>
    <cfRule type="expression" dxfId="166" priority="12">
      <formula>E26="Menor 40%"</formula>
    </cfRule>
  </conditionalFormatting>
  <conditionalFormatting sqref="E59">
    <cfRule type="expression" dxfId="165" priority="31">
      <formula>$E$59="Bajo"</formula>
    </cfRule>
    <cfRule type="expression" dxfId="164" priority="28">
      <formula>$E$59="Extremo"</formula>
    </cfRule>
    <cfRule type="expression" dxfId="163" priority="29">
      <formula>$E$59="Alto"</formula>
    </cfRule>
    <cfRule type="expression" dxfId="162" priority="30">
      <formula>$E$59="Moderado"</formula>
    </cfRule>
  </conditionalFormatting>
  <conditionalFormatting sqref="G22:M22">
    <cfRule type="expression" dxfId="161" priority="3">
      <formula>$E$22&lt;&gt;""</formula>
    </cfRule>
  </conditionalFormatting>
  <conditionalFormatting sqref="G24:M24">
    <cfRule type="expression" dxfId="160" priority="2">
      <formula>$E$24&lt;&gt;""</formula>
    </cfRule>
  </conditionalFormatting>
  <conditionalFormatting sqref="G26:M26">
    <cfRule type="expression" dxfId="159" priority="1">
      <formula>$E$26&lt;&gt;""</formula>
    </cfRule>
  </conditionalFormatting>
  <conditionalFormatting sqref="J59">
    <cfRule type="expression" dxfId="158" priority="7">
      <formula>$J$59="Bajo"</formula>
    </cfRule>
    <cfRule type="expression" dxfId="157" priority="6">
      <formula>$J$59="Moderado"</formula>
    </cfRule>
    <cfRule type="expression" dxfId="156" priority="5">
      <formula>$J$59="Alto"</formula>
    </cfRule>
    <cfRule type="expression" dxfId="155" priority="4">
      <formula>$J$59="Extremo"</formula>
    </cfRule>
  </conditionalFormatting>
  <dataValidations disablePrompts="1" count="8">
    <dataValidation type="list" allowBlank="1" showInputMessage="1" showErrorMessage="1" sqref="K12" xr:uid="{8F899CB5-3E6A-41A0-9608-437022F820B1}">
      <formula1>"Cumplimiento,Reputacional,Económico"</formula1>
    </dataValidation>
    <dataValidation type="list" allowBlank="1" showInputMessage="1" showErrorMessage="1" sqref="C44:C55" xr:uid="{647D1EBB-043C-47E7-96F8-11F04D395801}">
      <formula1>"Nacional,Regional,Centro Zonal"</formula1>
    </dataValidation>
    <dataValidation type="list" allowBlank="1" showInputMessage="1" showErrorMessage="1" sqref="C18:E18" xr:uid="{AD4DA7B5-3B79-404A-83E3-7878F7219A0E}">
      <formula1>"Muy Baja 20%,Baja 40%,Media 60%,Alta 80%,Muy Alta 100%"</formula1>
    </dataValidation>
    <dataValidation type="list" allowBlank="1" showInputMessage="1" showErrorMessage="1" sqref="J32:J40" xr:uid="{6A682833-EAE1-462B-B4B0-E7E032ED6652}">
      <formula1>"Con Registro,Sin Registro"</formula1>
    </dataValidation>
    <dataValidation type="list" allowBlank="1" showInputMessage="1" showErrorMessage="1" sqref="I32:I40" xr:uid="{9E31ED42-9048-4D12-BAFD-79F9E8D5633C}">
      <formula1>"Continua,Aleatoria"</formula1>
    </dataValidation>
    <dataValidation type="list" allowBlank="1" showInputMessage="1" showErrorMessage="1" sqref="H32:H40" xr:uid="{E91C1A46-F2F6-4458-B3B8-410C7E2015ED}">
      <formula1>"Documentado,Sin Documentar"</formula1>
    </dataValidation>
    <dataValidation type="list" allowBlank="1" showInputMessage="1" showErrorMessage="1" sqref="G32:G40" xr:uid="{9A9311C3-63E0-4A01-A248-3C408496F9FB}">
      <formula1>"Automático,Manual"</formula1>
    </dataValidation>
    <dataValidation type="list" allowBlank="1" showInputMessage="1" showErrorMessage="1" sqref="F32:F40" xr:uid="{D7E7F52E-31D1-43C4-B907-FDC0ADBC1AAD}">
      <formula1>"Preventivo,Detectivo,Correctivo"</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A5FD1-BC90-4CAA-A222-E687804CA35C}">
  <sheetPr>
    <tabColor theme="8"/>
    <pageSetUpPr fitToPage="1"/>
  </sheetPr>
  <dimension ref="A1:S89"/>
  <sheetViews>
    <sheetView showGridLines="0" zoomScale="85" zoomScaleNormal="85" zoomScaleSheetLayoutView="80" zoomScalePageLayoutView="80" workbookViewId="0">
      <selection activeCell="F76" sqref="F76"/>
    </sheetView>
  </sheetViews>
  <sheetFormatPr baseColWidth="10" defaultColWidth="0"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customWidth="1"/>
    <col min="18" max="19" width="0" style="33" hidden="1" customWidth="1"/>
    <col min="20" max="16384" width="11.5" style="33" hidden="1"/>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345</v>
      </c>
      <c r="E4" s="233"/>
      <c r="F4" s="233"/>
      <c r="G4" s="233"/>
      <c r="H4" s="233"/>
      <c r="I4" s="38" t="s">
        <v>3</v>
      </c>
      <c r="J4" s="233" t="s">
        <v>353</v>
      </c>
      <c r="K4" s="233"/>
      <c r="L4" s="39"/>
      <c r="M4" s="39"/>
    </row>
    <row r="5" spans="3:13" ht="6" customHeight="1" x14ac:dyDescent="0.2">
      <c r="C5" s="40"/>
      <c r="D5" s="40"/>
      <c r="E5" s="40"/>
    </row>
    <row r="6" spans="3:13" ht="19" x14ac:dyDescent="0.25">
      <c r="C6" s="41" t="s">
        <v>5</v>
      </c>
      <c r="D6" s="37"/>
      <c r="E6" s="37"/>
    </row>
    <row r="7" spans="3:13" ht="57.75" customHeight="1" x14ac:dyDescent="0.2">
      <c r="C7" s="234" t="s">
        <v>354</v>
      </c>
      <c r="D7" s="234"/>
      <c r="E7" s="234"/>
      <c r="F7" s="234"/>
      <c r="G7" s="234"/>
      <c r="H7" s="234"/>
      <c r="I7" s="234"/>
      <c r="J7" s="234"/>
      <c r="K7" s="234"/>
      <c r="L7" s="34"/>
      <c r="M7" s="34"/>
    </row>
    <row r="8" spans="3:13" ht="6" customHeight="1" x14ac:dyDescent="0.2"/>
    <row r="9" spans="3:13" ht="19" x14ac:dyDescent="0.25">
      <c r="C9" s="41" t="s">
        <v>7</v>
      </c>
    </row>
    <row r="10" spans="3:13" ht="22.5" customHeight="1" x14ac:dyDescent="0.25">
      <c r="C10" s="312" t="s">
        <v>355</v>
      </c>
      <c r="D10" s="313"/>
      <c r="E10" s="313"/>
      <c r="F10" s="313"/>
      <c r="G10" s="313"/>
      <c r="H10" s="313"/>
      <c r="I10" s="313"/>
      <c r="J10" s="313"/>
      <c r="K10" s="314"/>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c r="H12" s="44" t="s">
        <v>13</v>
      </c>
      <c r="I12" s="45"/>
      <c r="J12" s="37" t="s">
        <v>14</v>
      </c>
      <c r="K12" s="46" t="s">
        <v>15</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325</v>
      </c>
      <c r="D18" s="239"/>
      <c r="E18" s="239"/>
      <c r="F18" s="239"/>
      <c r="G18" s="239"/>
      <c r="H18" s="239"/>
      <c r="I18" s="239"/>
      <c r="J18" s="239"/>
      <c r="K18" s="239"/>
      <c r="L18" s="47"/>
      <c r="M18" s="47"/>
      <c r="N18" s="48">
        <f>IFERROR(VLOOKUP(C18,[9]Hoja2!H3:K7,4,FALSE),"")</f>
        <v>0.8</v>
      </c>
      <c r="O18" s="48">
        <f>IFERROR(VLOOKUP(N18,[9]Hoja2!G19:I28,2,FALSE),"")</f>
        <v>2</v>
      </c>
    </row>
    <row r="19" spans="3:16" ht="15.75" customHeight="1" x14ac:dyDescent="0.2"/>
    <row r="20" spans="3:16" ht="19" x14ac:dyDescent="0.2">
      <c r="C20" s="238" t="s">
        <v>19</v>
      </c>
      <c r="D20" s="238"/>
      <c r="E20" s="238"/>
      <c r="F20" s="238"/>
      <c r="G20" s="238"/>
      <c r="H20" s="238"/>
      <c r="I20" s="238"/>
      <c r="J20" s="238"/>
      <c r="K20" s="238"/>
      <c r="L20" s="39"/>
      <c r="M20" s="39"/>
      <c r="O20" s="40" t="str">
        <f>CONCATENATE(O18,O22)</f>
        <v>24</v>
      </c>
    </row>
    <row r="21" spans="3:16" ht="6" customHeight="1" x14ac:dyDescent="0.2"/>
    <row r="22" spans="3:16" ht="33.75" customHeight="1" x14ac:dyDescent="0.2">
      <c r="C22" s="240" t="s">
        <v>20</v>
      </c>
      <c r="D22" s="241"/>
      <c r="E22" s="242" t="s">
        <v>138</v>
      </c>
      <c r="F22" s="242"/>
      <c r="G22" s="243" t="str">
        <f>IFERROR(VLOOKUP(E22,[9]Hoja2!$B$3:$E$7,2,FALSE),"")</f>
        <v>Afectación mejor a 10 SMLMV</v>
      </c>
      <c r="H22" s="243"/>
      <c r="I22" s="243"/>
      <c r="J22" s="243"/>
      <c r="K22" s="243"/>
      <c r="L22" s="49">
        <f>IFERROR(VLOOKUP(E22,[9]Hoja2!$B$3:$F$7,5,FALSE),"")</f>
        <v>0.2</v>
      </c>
      <c r="M22" s="49"/>
      <c r="N22" s="33">
        <f>IF(MAX(L22,L24,L26)=0,"",MAX(L22,L24,L26))</f>
        <v>0.8</v>
      </c>
      <c r="O22" s="33">
        <f>IFERROR(VLOOKUP(N22,[9]Hoja2!G19:I28,3,FALSE),"")</f>
        <v>4</v>
      </c>
    </row>
    <row r="23" spans="3:16" ht="6" customHeight="1" x14ac:dyDescent="0.2"/>
    <row r="24" spans="3:16" ht="33.75" customHeight="1" x14ac:dyDescent="0.2">
      <c r="C24" s="240" t="s">
        <v>22</v>
      </c>
      <c r="D24" s="241"/>
      <c r="E24" s="242" t="s">
        <v>74</v>
      </c>
      <c r="F24" s="242"/>
      <c r="G24" s="245" t="str">
        <f>IFERROR(VLOOKUP(E24,[9]Hoja2!$B$3:$E$7,3,FALSE),"")</f>
        <v>El riesgo afecta la imagen de la entidad con efecto publicitario sostenido a nivel de sector administrativo, nivel departamental o municipal.</v>
      </c>
      <c r="H24" s="245"/>
      <c r="I24" s="245"/>
      <c r="J24" s="245"/>
      <c r="K24" s="245"/>
      <c r="L24" s="49">
        <f>IFERROR(VLOOKUP(E24,[9]Hoja2!$B$3:$F$7,5,FALSE),"")</f>
        <v>0.8</v>
      </c>
      <c r="M24" s="50"/>
    </row>
    <row r="25" spans="3:16" ht="5.25" customHeight="1" x14ac:dyDescent="0.2">
      <c r="F25" s="34"/>
      <c r="G25" s="34"/>
      <c r="I25" s="34"/>
      <c r="J25" s="34"/>
      <c r="K25" s="34"/>
      <c r="L25" s="34"/>
      <c r="M25" s="34"/>
    </row>
    <row r="26" spans="3:16" ht="33.75" customHeight="1" x14ac:dyDescent="0.2">
      <c r="C26" s="240" t="s">
        <v>24</v>
      </c>
      <c r="D26" s="241"/>
      <c r="E26" s="242" t="s">
        <v>74</v>
      </c>
      <c r="F26" s="242"/>
      <c r="G26" s="245" t="str">
        <f>IFERROR(VLOOKUP(E26,[9]Hoja2!$B$3:$E$7,4,FALSE),"")</f>
        <v>Impactaría en alto grado el objetivo del proceso.</v>
      </c>
      <c r="H26" s="245"/>
      <c r="I26" s="245"/>
      <c r="J26" s="245"/>
      <c r="K26" s="245"/>
      <c r="L26" s="33">
        <f>IFERROR(VLOOKUP(E26,[9]Hoja2!$B$3:$F$7,5,FALSE),"")</f>
        <v>0.8</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4</v>
      </c>
      <c r="O30" s="33">
        <f>IFERROR(IF(O39="",0,IF(O39&lt;=0.2,1,IF(AND(O39&gt;0.2,O39&lt;=0.4),2,IF(AND(O39&gt;0.4,O39&lt;=0.6),3,IF(AND(O39&gt;0.6,O39&lt;=0.8),4,5))))),"")</f>
        <v>4</v>
      </c>
    </row>
    <row r="31" spans="3:16" ht="19" x14ac:dyDescent="0.2">
      <c r="C31" s="239"/>
      <c r="D31" s="239"/>
      <c r="E31" s="239"/>
      <c r="F31" s="35" t="s">
        <v>30</v>
      </c>
      <c r="G31" s="35" t="s">
        <v>31</v>
      </c>
      <c r="H31" s="35" t="s">
        <v>32</v>
      </c>
      <c r="I31" s="35" t="s">
        <v>33</v>
      </c>
      <c r="J31" s="35" t="s">
        <v>34</v>
      </c>
      <c r="K31" s="247"/>
      <c r="L31" s="51"/>
      <c r="M31" s="51"/>
      <c r="N31" s="52" t="str">
        <f>CONCATENATE(N30,O30)</f>
        <v>44</v>
      </c>
      <c r="O31" s="52"/>
      <c r="P31" s="53"/>
    </row>
    <row r="32" spans="3:16" ht="90.75" customHeight="1" x14ac:dyDescent="0.2">
      <c r="C32" s="244" t="s">
        <v>356</v>
      </c>
      <c r="D32" s="244"/>
      <c r="E32" s="244"/>
      <c r="F32" s="54" t="s">
        <v>36</v>
      </c>
      <c r="G32" s="54" t="s">
        <v>37</v>
      </c>
      <c r="H32" s="54" t="s">
        <v>38</v>
      </c>
      <c r="I32" s="54" t="s">
        <v>76</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0.48</v>
      </c>
      <c r="O32" s="52">
        <f>IFERROR(IF(F32="Correctivo",N22-(N22*K32),N22),N22)</f>
        <v>0.8</v>
      </c>
    </row>
    <row r="33" spans="3:15" ht="93" customHeight="1" x14ac:dyDescent="0.2">
      <c r="C33" s="252" t="s">
        <v>357</v>
      </c>
      <c r="D33" s="252"/>
      <c r="E33" s="252"/>
      <c r="F33" s="54" t="s">
        <v>36</v>
      </c>
      <c r="G33" s="54" t="s">
        <v>37</v>
      </c>
      <c r="H33" s="54" t="s">
        <v>38</v>
      </c>
      <c r="I33" s="54" t="s">
        <v>76</v>
      </c>
      <c r="J33" s="54" t="s">
        <v>40</v>
      </c>
      <c r="K33" s="55">
        <f t="shared" si="0"/>
        <v>0.4</v>
      </c>
      <c r="L33" s="56">
        <f t="shared" si="1"/>
        <v>0.25</v>
      </c>
      <c r="M33" s="56">
        <f t="shared" si="2"/>
        <v>0.15</v>
      </c>
      <c r="N33" s="52">
        <f t="shared" ref="N33:N39" si="3">IFERROR(IF(OR(F33="Detectivo",F33="Preventivo"),N32-(N32*K33),N32),N32)</f>
        <v>0.28799999999999998</v>
      </c>
      <c r="O33" s="52">
        <f t="shared" ref="O33:O39" si="4">IFERROR(IF(F33="Correctivo",O32-(O32*K33),O32),O32)</f>
        <v>0.8</v>
      </c>
    </row>
    <row r="34" spans="3:15" ht="30" hidden="1" customHeight="1" x14ac:dyDescent="0.2">
      <c r="C34" s="252"/>
      <c r="D34" s="252"/>
      <c r="E34" s="252"/>
      <c r="F34" s="54"/>
      <c r="G34" s="54"/>
      <c r="H34" s="54"/>
      <c r="I34" s="54"/>
      <c r="J34" s="54"/>
      <c r="K34" s="55" t="str">
        <f t="shared" si="0"/>
        <v/>
      </c>
      <c r="L34" s="56" t="str">
        <f t="shared" si="1"/>
        <v/>
      </c>
      <c r="M34" s="56" t="str">
        <f t="shared" si="2"/>
        <v/>
      </c>
      <c r="N34" s="52">
        <f t="shared" si="3"/>
        <v>0.28799999999999998</v>
      </c>
      <c r="O34" s="52">
        <f t="shared" si="4"/>
        <v>0.8</v>
      </c>
    </row>
    <row r="35" spans="3:15" ht="30" hidden="1" customHeight="1" x14ac:dyDescent="0.2">
      <c r="C35" s="252"/>
      <c r="D35" s="252"/>
      <c r="E35" s="252"/>
      <c r="F35" s="57"/>
      <c r="G35" s="57"/>
      <c r="H35" s="57"/>
      <c r="I35" s="57"/>
      <c r="J35" s="57"/>
      <c r="K35" s="55" t="str">
        <f t="shared" si="0"/>
        <v/>
      </c>
      <c r="L35" s="56" t="str">
        <f t="shared" si="1"/>
        <v/>
      </c>
      <c r="M35" s="56" t="str">
        <f t="shared" si="2"/>
        <v/>
      </c>
      <c r="N35" s="52">
        <f t="shared" si="3"/>
        <v>0.28799999999999998</v>
      </c>
      <c r="O35" s="52">
        <f t="shared" si="4"/>
        <v>0.8</v>
      </c>
    </row>
    <row r="36" spans="3:15" ht="30" hidden="1" customHeight="1" x14ac:dyDescent="0.2">
      <c r="C36" s="252"/>
      <c r="D36" s="252"/>
      <c r="E36" s="252"/>
      <c r="F36" s="57"/>
      <c r="G36" s="57"/>
      <c r="H36" s="57"/>
      <c r="I36" s="57"/>
      <c r="J36" s="57"/>
      <c r="K36" s="55" t="str">
        <f t="shared" si="0"/>
        <v/>
      </c>
      <c r="L36" s="56" t="str">
        <f t="shared" si="1"/>
        <v/>
      </c>
      <c r="M36" s="56" t="str">
        <f t="shared" si="2"/>
        <v/>
      </c>
      <c r="N36" s="52">
        <f t="shared" si="3"/>
        <v>0.28799999999999998</v>
      </c>
      <c r="O36" s="52">
        <f t="shared" si="4"/>
        <v>0.8</v>
      </c>
    </row>
    <row r="37" spans="3:15" ht="30" hidden="1" customHeight="1" x14ac:dyDescent="0.2">
      <c r="C37" s="252"/>
      <c r="D37" s="252"/>
      <c r="E37" s="252"/>
      <c r="F37" s="57"/>
      <c r="G37" s="57"/>
      <c r="H37" s="57"/>
      <c r="I37" s="57"/>
      <c r="J37" s="57"/>
      <c r="K37" s="55" t="str">
        <f t="shared" si="0"/>
        <v/>
      </c>
      <c r="L37" s="56" t="str">
        <f t="shared" si="1"/>
        <v/>
      </c>
      <c r="M37" s="56" t="str">
        <f t="shared" si="2"/>
        <v/>
      </c>
      <c r="N37" s="52">
        <f t="shared" si="3"/>
        <v>0.28799999999999998</v>
      </c>
      <c r="O37" s="52">
        <f t="shared" si="4"/>
        <v>0.8</v>
      </c>
    </row>
    <row r="38" spans="3:15" ht="30" hidden="1" customHeight="1" x14ac:dyDescent="0.2">
      <c r="C38" s="252"/>
      <c r="D38" s="252"/>
      <c r="E38" s="252"/>
      <c r="F38" s="57"/>
      <c r="G38" s="57"/>
      <c r="H38" s="57"/>
      <c r="I38" s="57"/>
      <c r="J38" s="57"/>
      <c r="K38" s="55" t="str">
        <f t="shared" si="0"/>
        <v/>
      </c>
      <c r="L38" s="56" t="str">
        <f t="shared" si="1"/>
        <v/>
      </c>
      <c r="M38" s="56" t="str">
        <f t="shared" si="2"/>
        <v/>
      </c>
      <c r="N38" s="52">
        <f t="shared" si="3"/>
        <v>0.28799999999999998</v>
      </c>
      <c r="O38" s="52">
        <f t="shared" si="4"/>
        <v>0.8</v>
      </c>
    </row>
    <row r="39" spans="3:15" ht="30" hidden="1" customHeight="1" x14ac:dyDescent="0.2">
      <c r="C39" s="252"/>
      <c r="D39" s="252"/>
      <c r="E39" s="252"/>
      <c r="F39" s="57"/>
      <c r="G39" s="57"/>
      <c r="H39" s="57"/>
      <c r="I39" s="57"/>
      <c r="J39" s="57"/>
      <c r="K39" s="55" t="str">
        <f t="shared" si="0"/>
        <v/>
      </c>
      <c r="L39" s="56" t="str">
        <f t="shared" si="1"/>
        <v/>
      </c>
      <c r="M39" s="56" t="str">
        <f t="shared" si="2"/>
        <v/>
      </c>
      <c r="N39" s="52">
        <f t="shared" si="3"/>
        <v>0.28799999999999998</v>
      </c>
      <c r="O39" s="52">
        <f t="shared" si="4"/>
        <v>0.8</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78" customHeight="1" x14ac:dyDescent="0.2">
      <c r="C44" s="61" t="s">
        <v>48</v>
      </c>
      <c r="D44" s="302" t="s">
        <v>358</v>
      </c>
      <c r="E44" s="302"/>
      <c r="F44" s="62">
        <v>46023</v>
      </c>
      <c r="G44" s="62">
        <v>46371</v>
      </c>
      <c r="H44" s="349" t="s">
        <v>359</v>
      </c>
      <c r="I44" s="350"/>
      <c r="J44" s="349" t="s">
        <v>290</v>
      </c>
      <c r="K44" s="350"/>
      <c r="L44" s="34"/>
      <c r="M44" s="34"/>
    </row>
    <row r="45" spans="3:15" ht="72.75" hidden="1" customHeight="1" x14ac:dyDescent="0.2">
      <c r="C45" s="61"/>
      <c r="D45" s="296"/>
      <c r="E45" s="296"/>
      <c r="F45" s="62"/>
      <c r="G45" s="62"/>
      <c r="H45" s="349"/>
      <c r="I45" s="350"/>
      <c r="J45" s="297"/>
      <c r="K45" s="298"/>
      <c r="L45" s="34"/>
      <c r="M45" s="34"/>
    </row>
    <row r="46" spans="3:15" ht="30" hidden="1" customHeight="1" x14ac:dyDescent="0.2">
      <c r="C46" s="61"/>
      <c r="D46" s="296"/>
      <c r="E46" s="296"/>
      <c r="F46" s="62"/>
      <c r="G46" s="62"/>
      <c r="H46" s="349"/>
      <c r="I46" s="350"/>
      <c r="J46" s="297"/>
      <c r="K46" s="298"/>
      <c r="L46" s="34"/>
      <c r="M46" s="34"/>
    </row>
    <row r="47" spans="3:15" ht="30" hidden="1" customHeight="1" x14ac:dyDescent="0.2">
      <c r="C47" s="61"/>
      <c r="D47" s="296"/>
      <c r="E47" s="296"/>
      <c r="F47" s="62"/>
      <c r="G47" s="62"/>
      <c r="H47" s="297"/>
      <c r="I47" s="298"/>
      <c r="J47" s="297"/>
      <c r="K47" s="298"/>
      <c r="L47" s="34"/>
      <c r="M47" s="34"/>
    </row>
    <row r="48" spans="3:15" ht="30" hidden="1" customHeight="1" x14ac:dyDescent="0.2">
      <c r="C48" s="61"/>
      <c r="D48" s="296"/>
      <c r="E48" s="296"/>
      <c r="F48" s="62"/>
      <c r="G48" s="62"/>
      <c r="H48" s="297"/>
      <c r="I48" s="298"/>
      <c r="J48" s="297"/>
      <c r="K48" s="298"/>
      <c r="L48" s="34"/>
      <c r="M48" s="34"/>
    </row>
    <row r="49" spans="3:13" ht="30" hidden="1" customHeight="1" x14ac:dyDescent="0.2">
      <c r="C49" s="61"/>
      <c r="D49" s="296"/>
      <c r="E49" s="296"/>
      <c r="F49" s="62"/>
      <c r="G49" s="62"/>
      <c r="H49" s="297"/>
      <c r="I49" s="298"/>
      <c r="J49" s="297"/>
      <c r="K49" s="298"/>
      <c r="L49" s="34"/>
      <c r="M49" s="34"/>
    </row>
    <row r="50" spans="3:13" ht="30" hidden="1" customHeight="1" x14ac:dyDescent="0.2">
      <c r="C50" s="61"/>
      <c r="D50" s="296"/>
      <c r="E50" s="296"/>
      <c r="F50" s="62"/>
      <c r="G50" s="62"/>
      <c r="H50" s="297"/>
      <c r="I50" s="298"/>
      <c r="J50" s="297"/>
      <c r="K50" s="298"/>
      <c r="L50" s="34"/>
      <c r="M50" s="34"/>
    </row>
    <row r="51" spans="3:13" ht="30" hidden="1" customHeight="1" x14ac:dyDescent="0.2">
      <c r="C51" s="61"/>
      <c r="D51" s="296"/>
      <c r="E51" s="296"/>
      <c r="F51" s="62"/>
      <c r="G51" s="62"/>
      <c r="H51" s="297"/>
      <c r="I51" s="298"/>
      <c r="J51" s="297"/>
      <c r="K51" s="298"/>
      <c r="L51" s="34"/>
      <c r="M51" s="34"/>
    </row>
    <row r="52" spans="3:13" ht="30" hidden="1" customHeight="1" x14ac:dyDescent="0.2">
      <c r="C52" s="61"/>
      <c r="D52" s="296"/>
      <c r="E52" s="296"/>
      <c r="F52" s="62"/>
      <c r="G52" s="62"/>
      <c r="H52" s="297"/>
      <c r="I52" s="298"/>
      <c r="J52" s="297"/>
      <c r="K52" s="298"/>
      <c r="L52" s="34"/>
      <c r="M52" s="34"/>
    </row>
    <row r="53" spans="3:13" ht="30" hidden="1" customHeight="1" x14ac:dyDescent="0.2">
      <c r="C53" s="61"/>
      <c r="D53" s="296"/>
      <c r="E53" s="296"/>
      <c r="F53" s="62"/>
      <c r="G53" s="62"/>
      <c r="H53" s="297"/>
      <c r="I53" s="298"/>
      <c r="J53" s="297"/>
      <c r="K53" s="298"/>
      <c r="L53" s="34"/>
      <c r="M53" s="34"/>
    </row>
    <row r="54" spans="3:13" ht="30" hidden="1" customHeight="1" x14ac:dyDescent="0.2">
      <c r="C54" s="61"/>
      <c r="D54" s="296"/>
      <c r="E54" s="296"/>
      <c r="F54" s="62"/>
      <c r="G54" s="62"/>
      <c r="H54" s="297"/>
      <c r="I54" s="298"/>
      <c r="J54" s="297"/>
      <c r="K54" s="298"/>
      <c r="L54" s="34"/>
      <c r="M54" s="34"/>
    </row>
    <row r="55" spans="3:13" ht="30" hidden="1" customHeight="1" x14ac:dyDescent="0.2">
      <c r="C55" s="61"/>
      <c r="D55" s="296"/>
      <c r="E55" s="296"/>
      <c r="F55" s="62"/>
      <c r="G55" s="62"/>
      <c r="H55" s="297"/>
      <c r="I55" s="298"/>
      <c r="J55" s="297"/>
      <c r="K55" s="298"/>
      <c r="L55" s="34"/>
      <c r="M55" s="34"/>
    </row>
    <row r="56" spans="3:13" x14ac:dyDescent="0.2"/>
    <row r="57" spans="3:13" ht="21" x14ac:dyDescent="0.2">
      <c r="C57" s="232" t="s">
        <v>53</v>
      </c>
      <c r="D57" s="232"/>
      <c r="E57" s="232"/>
      <c r="F57" s="232"/>
      <c r="G57" s="232"/>
      <c r="H57" s="232"/>
      <c r="I57" s="232"/>
      <c r="J57" s="232"/>
      <c r="K57" s="232"/>
      <c r="L57" s="36"/>
      <c r="M57" s="36"/>
    </row>
    <row r="58" spans="3:13" x14ac:dyDescent="0.2"/>
    <row r="59" spans="3:13" ht="47" x14ac:dyDescent="0.2">
      <c r="C59" s="247" t="s">
        <v>54</v>
      </c>
      <c r="D59" s="242"/>
      <c r="E59" s="260" t="str">
        <f>IFERROR(VLOOKUP(O20,[9]Hoja2!B19:E43,4,FALSE),"")</f>
        <v>Alto</v>
      </c>
      <c r="F59" s="260"/>
      <c r="G59" s="64"/>
      <c r="H59" s="247" t="s">
        <v>55</v>
      </c>
      <c r="I59" s="247"/>
      <c r="J59" s="260" t="str">
        <f>IFERROR(VLOOKUP(N31,[9]Hoja2!B19:E43,4,FALSE),"")</f>
        <v>Alto</v>
      </c>
      <c r="K59" s="260"/>
      <c r="L59" s="65"/>
      <c r="M59" s="65"/>
    </row>
    <row r="60" spans="3:13" x14ac:dyDescent="0.2"/>
    <row r="61" spans="3:13" ht="24" x14ac:dyDescent="0.2">
      <c r="C61" s="40"/>
      <c r="D61" s="40"/>
      <c r="E61" s="256" t="s">
        <v>19</v>
      </c>
      <c r="F61" s="256"/>
      <c r="G61" s="256"/>
      <c r="H61" s="256"/>
      <c r="I61" s="256"/>
    </row>
    <row r="62" spans="3:13" ht="19" x14ac:dyDescent="0.2">
      <c r="C62" s="40"/>
      <c r="D62" s="40"/>
      <c r="E62" s="66" t="s">
        <v>56</v>
      </c>
      <c r="F62" s="66" t="s">
        <v>57</v>
      </c>
      <c r="G62" s="66" t="s">
        <v>58</v>
      </c>
      <c r="H62" s="66" t="s">
        <v>59</v>
      </c>
      <c r="I62" s="66" t="s">
        <v>60</v>
      </c>
    </row>
    <row r="63" spans="3:13" ht="5.25" customHeight="1" x14ac:dyDescent="0.2">
      <c r="C63" s="40"/>
      <c r="D63" s="40"/>
      <c r="E63" s="66"/>
      <c r="F63" s="66"/>
      <c r="G63" s="66"/>
      <c r="H63" s="66"/>
      <c r="I63" s="66"/>
    </row>
    <row r="64" spans="3:13" ht="37.5" customHeight="1" x14ac:dyDescent="0.2">
      <c r="C64" s="257" t="s">
        <v>17</v>
      </c>
      <c r="D64" s="66" t="s">
        <v>61</v>
      </c>
      <c r="E64" s="67" t="str">
        <f>CONCATENATE(IF($O$20="11","Inherente","")," ",IF($N$31="11","Residual",""))</f>
        <v xml:space="preserve"> </v>
      </c>
      <c r="F64" s="67" t="str">
        <f>CONCATENATE(IF($O$20="12","Inherente","")," ",IF($N$31="12","Residual",""))</f>
        <v xml:space="preserve"> </v>
      </c>
      <c r="G64" s="67" t="str">
        <f>CONCATENATE(IF($O$20="13","Inherente","")," ",IF($N$31="13","Residual",""))</f>
        <v xml:space="preserve"> </v>
      </c>
      <c r="H64" s="67" t="str">
        <f>CONCATENATE(IF($O$20="14","Inherente","")," ",IF($N$31="14","Residual",""))</f>
        <v xml:space="preserve"> </v>
      </c>
      <c r="I64" s="68" t="str">
        <f>CONCATENATE(IF($O$20="15","Inherente","")," ",IF($N$31="15","Residual",""))</f>
        <v xml:space="preserve"> </v>
      </c>
      <c r="K64" s="69" t="s">
        <v>62</v>
      </c>
      <c r="L64" s="70"/>
      <c r="M64" s="70"/>
    </row>
    <row r="65" spans="3:13" ht="37.5" customHeight="1" x14ac:dyDescent="0.2">
      <c r="C65" s="257"/>
      <c r="D65" s="66" t="s">
        <v>63</v>
      </c>
      <c r="E65" s="71" t="str">
        <f>CONCATENATE(IF($O$20="21","Inherente","")," ",IF($N$31="21","Residual",""))</f>
        <v xml:space="preserve"> </v>
      </c>
      <c r="F65" s="71" t="str">
        <f>CONCATENATE(IF($O$20="22","Inherente","")," ",IF($N$31="22","Residual",""))</f>
        <v xml:space="preserve"> </v>
      </c>
      <c r="G65" s="67" t="str">
        <f>CONCATENATE(IF($O$20="23","Inherente","")," ",IF($N$31="23","Residual",""))</f>
        <v xml:space="preserve"> </v>
      </c>
      <c r="H65" s="67" t="str">
        <f>CONCATENATE(IF($O$20="24","Inherente","")," ",IF($N$31="24","Residual",""))</f>
        <v xml:space="preserve">Inherente </v>
      </c>
      <c r="I65" s="68" t="str">
        <f>CONCATENATE(IF($O$20="25","Inherente","")," ",IF($N$31="25","Residual",""))</f>
        <v xml:space="preserve"> </v>
      </c>
      <c r="K65" s="72" t="s">
        <v>64</v>
      </c>
      <c r="L65" s="73"/>
      <c r="M65" s="73"/>
    </row>
    <row r="66" spans="3:13" ht="37.5" customHeight="1" x14ac:dyDescent="0.2">
      <c r="C66" s="257"/>
      <c r="D66" s="66" t="s">
        <v>65</v>
      </c>
      <c r="E66" s="71" t="str">
        <f>CONCATENATE(IF($O$20="31","Inherente","")," ",IF($N$31="31","Residual",""))</f>
        <v xml:space="preserve"> </v>
      </c>
      <c r="F66" s="71" t="str">
        <f>CONCATENATE(IF($O$20="32","Inherente","")," ",IF($N$31="32","Residual",""))</f>
        <v xml:space="preserve"> </v>
      </c>
      <c r="G66" s="71" t="str">
        <f>CONCATENATE(IF($O$20="33","Inherente","")," ",IF($N$31="33","Residual",""))</f>
        <v xml:space="preserve"> </v>
      </c>
      <c r="H66" s="67" t="str">
        <f>CONCATENATE(IF($O$20="34","Inherente","")," ",IF($N$31="34","Residual",""))</f>
        <v xml:space="preserve"> </v>
      </c>
      <c r="I66" s="68" t="str">
        <f>CONCATENATE(IF($O$20="35","Inherente","")," ",IF($N$31="35","Residual",""))</f>
        <v xml:space="preserve"> </v>
      </c>
      <c r="K66" s="74" t="s">
        <v>58</v>
      </c>
      <c r="L66" s="75"/>
      <c r="M66" s="75"/>
    </row>
    <row r="67" spans="3:13" ht="37.5" customHeight="1" x14ac:dyDescent="0.2">
      <c r="C67" s="257"/>
      <c r="D67" s="66" t="s">
        <v>66</v>
      </c>
      <c r="E67" s="76" t="str">
        <f>CONCATENATE(IF($O$20="41","Inherente","")," ",IF($N$31="41","Residual",""))</f>
        <v xml:space="preserve"> </v>
      </c>
      <c r="F67" s="71" t="str">
        <f>CONCATENATE(IF($O$20="42","Inherente","")," ",IF($N$31="42","Residual",""))</f>
        <v xml:space="preserve"> </v>
      </c>
      <c r="G67" s="71" t="str">
        <f>CONCATENATE(IF($O$20="43","Inherente","")," ",IF($N$31="43","Residual",""))</f>
        <v xml:space="preserve"> </v>
      </c>
      <c r="H67" s="67" t="str">
        <f>CONCATENATE(IF($O$20="44","Inherente","")," ",IF($N$31="44","Residual",""))</f>
        <v xml:space="preserve"> Residual</v>
      </c>
      <c r="I67" s="68" t="str">
        <f>CONCATENATE(IF($O$20="45","Inherente","")," ",IF($N$31="45","Residual",""))</f>
        <v xml:space="preserve"> </v>
      </c>
      <c r="K67" s="77" t="s">
        <v>67</v>
      </c>
      <c r="L67" s="78"/>
      <c r="M67" s="78"/>
    </row>
    <row r="68" spans="3:13" ht="37.5" customHeight="1" x14ac:dyDescent="0.2">
      <c r="C68" s="257"/>
      <c r="D68" s="66" t="s">
        <v>68</v>
      </c>
      <c r="E68" s="76" t="str">
        <f>CONCATENATE(IF($O$20="51","Inherente","")," ",IF($N$31="51","Residual",""))</f>
        <v xml:space="preserve"> </v>
      </c>
      <c r="F68" s="76" t="str">
        <f>CONCATENATE(IF($O$20="52","Inherente","")," ",IF($N$31="52","Residual",""))</f>
        <v xml:space="preserve"> </v>
      </c>
      <c r="G68" s="71" t="str">
        <f>CONCATENATE(IF($O$20="53","Inherente","")," ",IF($N$31="53","Residual",""))</f>
        <v xml:space="preserve"> </v>
      </c>
      <c r="H68" s="67" t="str">
        <f>CONCATENATE(IF($O$20="54","Inherente","")," ",IF($N$31="54","Residual",""))</f>
        <v xml:space="preserve"> </v>
      </c>
      <c r="I68" s="68" t="str">
        <f>CONCATENATE(IF($O$20="55","Inherente","")," ",IF($N$31="55","Residual",""))</f>
        <v xml:space="preserve"> </v>
      </c>
    </row>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sheetData>
  <sheetProtection selectLockedCells="1"/>
  <mergeCells count="78">
    <mergeCell ref="E61:I61"/>
    <mergeCell ref="C64:C68"/>
    <mergeCell ref="D55:E55"/>
    <mergeCell ref="H55:I55"/>
    <mergeCell ref="J55:K55"/>
    <mergeCell ref="C57:K57"/>
    <mergeCell ref="C59:D59"/>
    <mergeCell ref="E59:F59"/>
    <mergeCell ref="H59:I59"/>
    <mergeCell ref="J59:K59"/>
    <mergeCell ref="D53:E53"/>
    <mergeCell ref="H53:I53"/>
    <mergeCell ref="J53:K53"/>
    <mergeCell ref="D54:E54"/>
    <mergeCell ref="H54:I54"/>
    <mergeCell ref="J54:K54"/>
    <mergeCell ref="D51:E51"/>
    <mergeCell ref="H51:I51"/>
    <mergeCell ref="J51:K51"/>
    <mergeCell ref="D52:E52"/>
    <mergeCell ref="H52:I52"/>
    <mergeCell ref="J52:K52"/>
    <mergeCell ref="D49:E49"/>
    <mergeCell ref="H49:I49"/>
    <mergeCell ref="J49:K49"/>
    <mergeCell ref="D50:E50"/>
    <mergeCell ref="H50:I50"/>
    <mergeCell ref="J50:K50"/>
    <mergeCell ref="D47:E47"/>
    <mergeCell ref="H47:I47"/>
    <mergeCell ref="J47:K47"/>
    <mergeCell ref="D48:E48"/>
    <mergeCell ref="H48:I48"/>
    <mergeCell ref="J48:K48"/>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154" priority="27">
      <formula>$C$18="Muy Baja 20%"</formula>
    </cfRule>
    <cfRule type="expression" dxfId="153" priority="26">
      <formula>$C$18="Baja 40%"</formula>
    </cfRule>
    <cfRule type="expression" dxfId="152" priority="25">
      <formula>$C$18="Media 60%"</formula>
    </cfRule>
    <cfRule type="expression" dxfId="151" priority="24">
      <formula>$C$18="Alta 80%"</formula>
    </cfRule>
    <cfRule type="expression" dxfId="150" priority="23">
      <formula>$C$18="Muy Alta 100%"</formula>
    </cfRule>
  </conditionalFormatting>
  <conditionalFormatting sqref="E22">
    <cfRule type="expression" dxfId="149" priority="21">
      <formula>E22="Leve 20%"</formula>
    </cfRule>
    <cfRule type="expression" dxfId="148" priority="22">
      <formula>E22="Menor 40%"</formula>
    </cfRule>
    <cfRule type="expression" dxfId="147" priority="18">
      <formula>E22="Catastrófico 100%"</formula>
    </cfRule>
    <cfRule type="expression" dxfId="146" priority="19">
      <formula>E22="Mayor 80%"</formula>
    </cfRule>
    <cfRule type="expression" dxfId="145" priority="20">
      <formula>E22="Moderado 60%"</formula>
    </cfRule>
  </conditionalFormatting>
  <conditionalFormatting sqref="E24">
    <cfRule type="expression" dxfId="144" priority="13">
      <formula>E24="Catastrófico 100%"</formula>
    </cfRule>
    <cfRule type="expression" dxfId="143" priority="14">
      <formula>E24="Mayor 80%"</formula>
    </cfRule>
    <cfRule type="expression" dxfId="142" priority="15">
      <formula>E24="Moderado 60%"</formula>
    </cfRule>
    <cfRule type="expression" dxfId="141" priority="16">
      <formula>E24="Leve 20%"</formula>
    </cfRule>
    <cfRule type="expression" dxfId="140" priority="17">
      <formula>E24="Menor 40%"</formula>
    </cfRule>
  </conditionalFormatting>
  <conditionalFormatting sqref="E26">
    <cfRule type="expression" dxfId="139" priority="8">
      <formula>E26="Catastrófico 100%"</formula>
    </cfRule>
    <cfRule type="expression" dxfId="138" priority="9">
      <formula>E26="Mayor 80%"</formula>
    </cfRule>
    <cfRule type="expression" dxfId="137" priority="10">
      <formula>E26="Moderado 60%"</formula>
    </cfRule>
    <cfRule type="expression" dxfId="136" priority="11">
      <formula>E26="Leve 20%"</formula>
    </cfRule>
    <cfRule type="expression" dxfId="135" priority="12">
      <formula>E26="Menor 40%"</formula>
    </cfRule>
  </conditionalFormatting>
  <conditionalFormatting sqref="E59">
    <cfRule type="expression" dxfId="134" priority="31">
      <formula>$E$59="Bajo"</formula>
    </cfRule>
    <cfRule type="expression" dxfId="133" priority="28">
      <formula>$E$59="Extremo"</formula>
    </cfRule>
    <cfRule type="expression" dxfId="132" priority="29">
      <formula>$E$59="Alto"</formula>
    </cfRule>
    <cfRule type="expression" dxfId="131" priority="30">
      <formula>$E$59="Moderado"</formula>
    </cfRule>
  </conditionalFormatting>
  <conditionalFormatting sqref="G22:M22">
    <cfRule type="expression" dxfId="130" priority="3">
      <formula>$E$22&lt;&gt;""</formula>
    </cfRule>
  </conditionalFormatting>
  <conditionalFormatting sqref="G24:M24">
    <cfRule type="expression" dxfId="129" priority="2">
      <formula>$E$24&lt;&gt;""</formula>
    </cfRule>
  </conditionalFormatting>
  <conditionalFormatting sqref="G26:M26">
    <cfRule type="expression" dxfId="128" priority="1">
      <formula>$E$26&lt;&gt;""</formula>
    </cfRule>
  </conditionalFormatting>
  <conditionalFormatting sqref="J59">
    <cfRule type="expression" dxfId="127" priority="7">
      <formula>$J$59="Bajo"</formula>
    </cfRule>
    <cfRule type="expression" dxfId="126" priority="6">
      <formula>$J$59="Moderado"</formula>
    </cfRule>
    <cfRule type="expression" dxfId="125" priority="5">
      <formula>$J$59="Alto"</formula>
    </cfRule>
    <cfRule type="expression" dxfId="124" priority="4">
      <formula>$J$59="Extremo"</formula>
    </cfRule>
  </conditionalFormatting>
  <dataValidations count="8">
    <dataValidation type="list" allowBlank="1" showInputMessage="1" showErrorMessage="1" sqref="F32:F40" xr:uid="{B0460886-BFC6-482F-A010-2C21E4582CED}">
      <formula1>"Preventivo,Detectivo,Correctivo"</formula1>
    </dataValidation>
    <dataValidation type="list" allowBlank="1" showInputMessage="1" showErrorMessage="1" sqref="G32:G40" xr:uid="{90076A28-730D-4269-98E9-AA0F3B173BBB}">
      <formula1>"Automático,Manual"</formula1>
    </dataValidation>
    <dataValidation type="list" allowBlank="1" showInputMessage="1" showErrorMessage="1" sqref="H32:H40" xr:uid="{6C92BD44-5F92-49D4-95B6-73FC070D4F86}">
      <formula1>"Documentado,Sin Documentar"</formula1>
    </dataValidation>
    <dataValidation type="list" allowBlank="1" showInputMessage="1" showErrorMessage="1" sqref="I32:I40" xr:uid="{1F5C70BD-CAD0-43D5-B4F0-38880B79C258}">
      <formula1>"Continua,Aleatoria"</formula1>
    </dataValidation>
    <dataValidation type="list" allowBlank="1" showInputMessage="1" showErrorMessage="1" sqref="J32:J40" xr:uid="{E0BCFF09-BD9C-4F6F-BABA-09A675C255E6}">
      <formula1>"Con Registro,Sin Registro"</formula1>
    </dataValidation>
    <dataValidation type="list" allowBlank="1" showInputMessage="1" showErrorMessage="1" sqref="C18:E18" xr:uid="{A086D57F-24F3-4382-9698-CCCC179259E4}">
      <formula1>"Muy Baja 20%,Baja 40%,Media 60%,Alta 80%,Muy Alta 100%"</formula1>
    </dataValidation>
    <dataValidation type="list" allowBlank="1" showInputMessage="1" showErrorMessage="1" sqref="C44:C55" xr:uid="{EAE24373-211D-4AD7-98B1-A10EEC758D13}">
      <formula1>"Nacional,Regional,Centro Zonal"</formula1>
    </dataValidation>
    <dataValidation type="list" allowBlank="1" showInputMessage="1" showErrorMessage="1" sqref="K12" xr:uid="{A54F695B-7F78-432E-AA36-1DECBB3564BE}">
      <formula1>"Cumplimiento,Reputacional,Económico"</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BFBD4-7A22-4879-AC59-D01354603D93}">
  <sheetPr>
    <tabColor theme="8"/>
    <pageSetUpPr fitToPage="1"/>
  </sheetPr>
  <dimension ref="A1:S89"/>
  <sheetViews>
    <sheetView showGridLines="0" zoomScale="85" zoomScaleNormal="85" zoomScaleSheetLayoutView="80" zoomScalePageLayoutView="80" workbookViewId="0">
      <selection activeCell="F76" sqref="F76"/>
    </sheetView>
  </sheetViews>
  <sheetFormatPr baseColWidth="10" defaultColWidth="0"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customWidth="1"/>
    <col min="18" max="19" width="0" style="33" hidden="1" customWidth="1"/>
    <col min="20" max="16384" width="11.5" style="33" hidden="1"/>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345</v>
      </c>
      <c r="E4" s="233"/>
      <c r="F4" s="233"/>
      <c r="G4" s="233"/>
      <c r="H4" s="233"/>
      <c r="I4" s="38" t="s">
        <v>3</v>
      </c>
      <c r="J4" s="233" t="s">
        <v>360</v>
      </c>
      <c r="K4" s="233"/>
      <c r="L4" s="39"/>
      <c r="M4" s="39"/>
    </row>
    <row r="5" spans="3:13" ht="6" customHeight="1" x14ac:dyDescent="0.2">
      <c r="C5" s="40"/>
      <c r="D5" s="40"/>
      <c r="E5" s="40"/>
    </row>
    <row r="6" spans="3:13" ht="19" x14ac:dyDescent="0.25">
      <c r="C6" s="41" t="s">
        <v>5</v>
      </c>
      <c r="D6" s="37"/>
      <c r="E6" s="37"/>
    </row>
    <row r="7" spans="3:13" ht="57.75" customHeight="1" x14ac:dyDescent="0.2">
      <c r="C7" s="234" t="s">
        <v>361</v>
      </c>
      <c r="D7" s="234"/>
      <c r="E7" s="234"/>
      <c r="F7" s="234"/>
      <c r="G7" s="234"/>
      <c r="H7" s="234"/>
      <c r="I7" s="234"/>
      <c r="J7" s="234"/>
      <c r="K7" s="234"/>
      <c r="L7" s="34"/>
      <c r="M7" s="34"/>
    </row>
    <row r="8" spans="3:13" ht="6" customHeight="1" x14ac:dyDescent="0.2"/>
    <row r="9" spans="3:13" ht="19" x14ac:dyDescent="0.25">
      <c r="C9" s="41" t="s">
        <v>7</v>
      </c>
    </row>
    <row r="10" spans="3:13" ht="22.5" customHeight="1" x14ac:dyDescent="0.25">
      <c r="C10" s="312" t="s">
        <v>362</v>
      </c>
      <c r="D10" s="313"/>
      <c r="E10" s="313"/>
      <c r="F10" s="313"/>
      <c r="G10" s="313"/>
      <c r="H10" s="313"/>
      <c r="I10" s="313"/>
      <c r="J10" s="313"/>
      <c r="K10" s="314"/>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c r="H12" s="44" t="s">
        <v>13</v>
      </c>
      <c r="I12" s="45"/>
      <c r="J12" s="37" t="s">
        <v>14</v>
      </c>
      <c r="K12" s="46" t="s">
        <v>15</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18</v>
      </c>
      <c r="D18" s="239"/>
      <c r="E18" s="239"/>
      <c r="F18" s="239"/>
      <c r="G18" s="239"/>
      <c r="H18" s="239"/>
      <c r="I18" s="239"/>
      <c r="J18" s="239"/>
      <c r="K18" s="239"/>
      <c r="L18" s="47"/>
      <c r="M18" s="47"/>
      <c r="N18" s="48">
        <f>IFERROR(VLOOKUP(C18,[10]Hoja2!H3:K7,4,FALSE),"")</f>
        <v>0.6</v>
      </c>
      <c r="O18" s="48">
        <f>IFERROR(VLOOKUP(N18,[10]Hoja2!G19:I28,2,FALSE),"")</f>
        <v>3</v>
      </c>
    </row>
    <row r="19" spans="3:16" ht="15.75" customHeight="1" x14ac:dyDescent="0.2"/>
    <row r="20" spans="3:16" ht="19" x14ac:dyDescent="0.2">
      <c r="C20" s="238" t="s">
        <v>19</v>
      </c>
      <c r="D20" s="238"/>
      <c r="E20" s="238"/>
      <c r="F20" s="238"/>
      <c r="G20" s="238"/>
      <c r="H20" s="238"/>
      <c r="I20" s="238"/>
      <c r="J20" s="238"/>
      <c r="K20" s="238"/>
      <c r="L20" s="39"/>
      <c r="M20" s="39"/>
      <c r="O20" s="40" t="str">
        <f>CONCATENATE(O18,O22)</f>
        <v>34</v>
      </c>
    </row>
    <row r="21" spans="3:16" ht="6" customHeight="1" x14ac:dyDescent="0.2"/>
    <row r="22" spans="3:16" ht="33.75" customHeight="1" x14ac:dyDescent="0.2">
      <c r="C22" s="240" t="s">
        <v>20</v>
      </c>
      <c r="D22" s="241"/>
      <c r="E22" s="242" t="s">
        <v>74</v>
      </c>
      <c r="F22" s="242"/>
      <c r="G22" s="243" t="str">
        <f>IFERROR(VLOOKUP(E22,[10]Hoja2!$B$3:$E$7,2,FALSE),"")</f>
        <v>Entre 100 y 500 SMLMV</v>
      </c>
      <c r="H22" s="243"/>
      <c r="I22" s="243"/>
      <c r="J22" s="243"/>
      <c r="K22" s="243"/>
      <c r="L22" s="49">
        <f>IFERROR(VLOOKUP(E22,[10]Hoja2!$B$3:$F$7,5,FALSE),"")</f>
        <v>0.8</v>
      </c>
      <c r="M22" s="49"/>
      <c r="N22" s="33">
        <f>IF(MAX(L22,L24,L26)=0,"",MAX(L22,L24,L26))</f>
        <v>0.8</v>
      </c>
      <c r="O22" s="33">
        <f>IFERROR(VLOOKUP(N22,[10]Hoja2!G19:I28,3,FALSE),"")</f>
        <v>4</v>
      </c>
    </row>
    <row r="23" spans="3:16" ht="6" customHeight="1" x14ac:dyDescent="0.2"/>
    <row r="24" spans="3:16" ht="33.75" customHeight="1" x14ac:dyDescent="0.2">
      <c r="C24" s="240" t="s">
        <v>22</v>
      </c>
      <c r="D24" s="241"/>
      <c r="E24" s="242" t="s">
        <v>23</v>
      </c>
      <c r="F24" s="242"/>
      <c r="G24" s="245" t="str">
        <f>IFERROR(VLOOKUP(E24,[10]Hoja2!$B$3:$E$7,3,FALSE),"")</f>
        <v>El riesgo afecta la imagen de la entidad con algunos usuarios de relevancia frente al logro de los objetivos.</v>
      </c>
      <c r="H24" s="245"/>
      <c r="I24" s="245"/>
      <c r="J24" s="245"/>
      <c r="K24" s="245"/>
      <c r="L24" s="49">
        <f>IFERROR(VLOOKUP(E24,[10]Hoja2!$B$3:$F$7,5,FALSE),"")</f>
        <v>0.6</v>
      </c>
      <c r="M24" s="50"/>
    </row>
    <row r="25" spans="3:16" ht="5.25" customHeight="1" x14ac:dyDescent="0.2">
      <c r="F25" s="34"/>
      <c r="G25" s="34"/>
      <c r="I25" s="34"/>
      <c r="J25" s="34"/>
      <c r="K25" s="34"/>
      <c r="L25" s="34"/>
      <c r="M25" s="34"/>
    </row>
    <row r="26" spans="3:16" ht="33.75" customHeight="1" x14ac:dyDescent="0.2">
      <c r="C26" s="240" t="s">
        <v>24</v>
      </c>
      <c r="D26" s="241"/>
      <c r="E26" s="242" t="s">
        <v>23</v>
      </c>
      <c r="F26" s="242"/>
      <c r="G26" s="245" t="str">
        <f>IFERROR(VLOOKUP(E26,[10]Hoja2!$B$3:$E$7,4,FALSE),"")</f>
        <v>Impactaría moderadamente el logro del objetivo.</v>
      </c>
      <c r="H26" s="245"/>
      <c r="I26" s="245"/>
      <c r="J26" s="245"/>
      <c r="K26" s="245"/>
      <c r="L26" s="33">
        <f>IFERROR(VLOOKUP(E26,[10]Hoja2!$B$3:$F$7,5,FALSE),"")</f>
        <v>0.6</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4</v>
      </c>
      <c r="O30" s="33">
        <f>IFERROR(IF(O39="",0,IF(O39&lt;=0.2,1,IF(AND(O39&gt;0.2,O39&lt;=0.4),2,IF(AND(O39&gt;0.4,O39&lt;=0.6),3,IF(AND(O39&gt;0.6,O39&lt;=0.8),4,5))))),"")</f>
        <v>4</v>
      </c>
    </row>
    <row r="31" spans="3:16" ht="19" x14ac:dyDescent="0.2">
      <c r="C31" s="239"/>
      <c r="D31" s="239"/>
      <c r="E31" s="239"/>
      <c r="F31" s="35" t="s">
        <v>30</v>
      </c>
      <c r="G31" s="35" t="s">
        <v>31</v>
      </c>
      <c r="H31" s="35" t="s">
        <v>32</v>
      </c>
      <c r="I31" s="35" t="s">
        <v>33</v>
      </c>
      <c r="J31" s="35" t="s">
        <v>34</v>
      </c>
      <c r="K31" s="247"/>
      <c r="L31" s="51"/>
      <c r="M31" s="51"/>
      <c r="N31" s="52" t="str">
        <f>CONCATENATE(N30,O30)</f>
        <v>44</v>
      </c>
      <c r="O31" s="52"/>
      <c r="P31" s="53"/>
    </row>
    <row r="32" spans="3:16" ht="76.5" customHeight="1" x14ac:dyDescent="0.2">
      <c r="C32" s="244" t="s">
        <v>363</v>
      </c>
      <c r="D32" s="244"/>
      <c r="E32" s="244"/>
      <c r="F32" s="54" t="s">
        <v>36</v>
      </c>
      <c r="G32" s="54" t="s">
        <v>37</v>
      </c>
      <c r="H32" s="54" t="s">
        <v>221</v>
      </c>
      <c r="I32" s="54" t="s">
        <v>76</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0.36</v>
      </c>
      <c r="O32" s="52">
        <f>IFERROR(IF(F32="Correctivo",N22-(N22*K32),N22),N22)</f>
        <v>0.8</v>
      </c>
    </row>
    <row r="33" spans="3:15" ht="82.5" hidden="1" customHeight="1" x14ac:dyDescent="0.2">
      <c r="C33" s="252"/>
      <c r="D33" s="252"/>
      <c r="E33" s="252"/>
      <c r="F33" s="54"/>
      <c r="G33" s="54"/>
      <c r="H33" s="54"/>
      <c r="I33" s="54"/>
      <c r="J33" s="54"/>
      <c r="K33" s="55"/>
      <c r="L33" s="56" t="str">
        <f t="shared" si="1"/>
        <v/>
      </c>
      <c r="M33" s="56" t="str">
        <f t="shared" si="2"/>
        <v/>
      </c>
      <c r="N33" s="52">
        <f t="shared" ref="N33:N39" si="3">IFERROR(IF(OR(F33="Detectivo",F33="Preventivo"),N32-(N32*K33),N32),N32)</f>
        <v>0.36</v>
      </c>
      <c r="O33" s="52">
        <f t="shared" ref="O33:O39" si="4">IFERROR(IF(F33="Correctivo",O32-(O32*K33),O32),O32)</f>
        <v>0.8</v>
      </c>
    </row>
    <row r="34" spans="3:15" ht="30" hidden="1" customHeight="1" x14ac:dyDescent="0.2">
      <c r="C34" s="252"/>
      <c r="D34" s="252"/>
      <c r="E34" s="252"/>
      <c r="F34" s="54"/>
      <c r="G34" s="54"/>
      <c r="H34" s="54"/>
      <c r="I34" s="54"/>
      <c r="J34" s="54"/>
      <c r="K34" s="55" t="str">
        <f t="shared" si="0"/>
        <v/>
      </c>
      <c r="L34" s="56" t="str">
        <f t="shared" si="1"/>
        <v/>
      </c>
      <c r="M34" s="56" t="str">
        <f t="shared" si="2"/>
        <v/>
      </c>
      <c r="N34" s="52">
        <f t="shared" si="3"/>
        <v>0.36</v>
      </c>
      <c r="O34" s="52">
        <f t="shared" si="4"/>
        <v>0.8</v>
      </c>
    </row>
    <row r="35" spans="3:15" ht="30" hidden="1" customHeight="1" x14ac:dyDescent="0.2">
      <c r="C35" s="252"/>
      <c r="D35" s="252"/>
      <c r="E35" s="252"/>
      <c r="F35" s="57"/>
      <c r="G35" s="57"/>
      <c r="H35" s="57"/>
      <c r="I35" s="57"/>
      <c r="J35" s="57"/>
      <c r="K35" s="55" t="str">
        <f t="shared" si="0"/>
        <v/>
      </c>
      <c r="L35" s="56" t="str">
        <f t="shared" si="1"/>
        <v/>
      </c>
      <c r="M35" s="56" t="str">
        <f t="shared" si="2"/>
        <v/>
      </c>
      <c r="N35" s="52">
        <f t="shared" si="3"/>
        <v>0.36</v>
      </c>
      <c r="O35" s="52">
        <f t="shared" si="4"/>
        <v>0.8</v>
      </c>
    </row>
    <row r="36" spans="3:15" ht="30" hidden="1" customHeight="1" x14ac:dyDescent="0.2">
      <c r="C36" s="252"/>
      <c r="D36" s="252"/>
      <c r="E36" s="252"/>
      <c r="F36" s="57"/>
      <c r="G36" s="57"/>
      <c r="H36" s="57"/>
      <c r="I36" s="57"/>
      <c r="J36" s="57"/>
      <c r="K36" s="55" t="str">
        <f t="shared" si="0"/>
        <v/>
      </c>
      <c r="L36" s="56" t="str">
        <f t="shared" si="1"/>
        <v/>
      </c>
      <c r="M36" s="56" t="str">
        <f t="shared" si="2"/>
        <v/>
      </c>
      <c r="N36" s="52">
        <f t="shared" si="3"/>
        <v>0.36</v>
      </c>
      <c r="O36" s="52">
        <f t="shared" si="4"/>
        <v>0.8</v>
      </c>
    </row>
    <row r="37" spans="3:15" ht="30" hidden="1" customHeight="1" x14ac:dyDescent="0.2">
      <c r="C37" s="252"/>
      <c r="D37" s="252"/>
      <c r="E37" s="252"/>
      <c r="F37" s="57"/>
      <c r="G37" s="57"/>
      <c r="H37" s="57"/>
      <c r="I37" s="57"/>
      <c r="J37" s="57"/>
      <c r="K37" s="55" t="str">
        <f t="shared" si="0"/>
        <v/>
      </c>
      <c r="L37" s="56" t="str">
        <f t="shared" si="1"/>
        <v/>
      </c>
      <c r="M37" s="56" t="str">
        <f t="shared" si="2"/>
        <v/>
      </c>
      <c r="N37" s="52">
        <f t="shared" si="3"/>
        <v>0.36</v>
      </c>
      <c r="O37" s="52">
        <f t="shared" si="4"/>
        <v>0.8</v>
      </c>
    </row>
    <row r="38" spans="3:15" ht="30" hidden="1" customHeight="1" x14ac:dyDescent="0.2">
      <c r="C38" s="252"/>
      <c r="D38" s="252"/>
      <c r="E38" s="252"/>
      <c r="F38" s="57"/>
      <c r="G38" s="57"/>
      <c r="H38" s="57"/>
      <c r="I38" s="57"/>
      <c r="J38" s="57"/>
      <c r="K38" s="55" t="str">
        <f t="shared" si="0"/>
        <v/>
      </c>
      <c r="L38" s="56" t="str">
        <f t="shared" si="1"/>
        <v/>
      </c>
      <c r="M38" s="56" t="str">
        <f t="shared" si="2"/>
        <v/>
      </c>
      <c r="N38" s="52">
        <f t="shared" si="3"/>
        <v>0.36</v>
      </c>
      <c r="O38" s="52">
        <f t="shared" si="4"/>
        <v>0.8</v>
      </c>
    </row>
    <row r="39" spans="3:15" ht="30" hidden="1" customHeight="1" x14ac:dyDescent="0.2">
      <c r="C39" s="252"/>
      <c r="D39" s="252"/>
      <c r="E39" s="252"/>
      <c r="F39" s="57"/>
      <c r="G39" s="57"/>
      <c r="H39" s="57"/>
      <c r="I39" s="57"/>
      <c r="J39" s="57"/>
      <c r="K39" s="55" t="str">
        <f t="shared" si="0"/>
        <v/>
      </c>
      <c r="L39" s="56" t="str">
        <f t="shared" si="1"/>
        <v/>
      </c>
      <c r="M39" s="56" t="str">
        <f t="shared" si="2"/>
        <v/>
      </c>
      <c r="N39" s="52">
        <f t="shared" si="3"/>
        <v>0.36</v>
      </c>
      <c r="O39" s="52">
        <f t="shared" si="4"/>
        <v>0.8</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99" customHeight="1" x14ac:dyDescent="0.2">
      <c r="C44" s="61" t="s">
        <v>48</v>
      </c>
      <c r="D44" s="302" t="s">
        <v>364</v>
      </c>
      <c r="E44" s="302"/>
      <c r="F44" s="62">
        <v>46023</v>
      </c>
      <c r="G44" s="62">
        <v>46371</v>
      </c>
      <c r="H44" s="349" t="s">
        <v>365</v>
      </c>
      <c r="I44" s="350"/>
      <c r="J44" s="349" t="s">
        <v>366</v>
      </c>
      <c r="K44" s="350"/>
      <c r="L44" s="34"/>
      <c r="M44" s="34"/>
    </row>
    <row r="45" spans="3:15" ht="72.75" hidden="1" customHeight="1" x14ac:dyDescent="0.2">
      <c r="C45" s="61"/>
      <c r="D45" s="296"/>
      <c r="E45" s="296"/>
      <c r="F45" s="62"/>
      <c r="G45" s="62"/>
      <c r="H45" s="349"/>
      <c r="I45" s="350"/>
      <c r="J45" s="297"/>
      <c r="K45" s="298"/>
      <c r="L45" s="34"/>
      <c r="M45" s="34"/>
    </row>
    <row r="46" spans="3:15" ht="30" hidden="1" customHeight="1" x14ac:dyDescent="0.2">
      <c r="C46" s="61"/>
      <c r="D46" s="296"/>
      <c r="E46" s="296"/>
      <c r="F46" s="62"/>
      <c r="G46" s="62"/>
      <c r="H46" s="349"/>
      <c r="I46" s="350"/>
      <c r="J46" s="297"/>
      <c r="K46" s="298"/>
      <c r="L46" s="34"/>
      <c r="M46" s="34"/>
    </row>
    <row r="47" spans="3:15" ht="30" hidden="1" customHeight="1" x14ac:dyDescent="0.2">
      <c r="C47" s="61"/>
      <c r="D47" s="296"/>
      <c r="E47" s="296"/>
      <c r="F47" s="62"/>
      <c r="G47" s="62"/>
      <c r="H47" s="297"/>
      <c r="I47" s="298"/>
      <c r="J47" s="297"/>
      <c r="K47" s="298"/>
      <c r="L47" s="34"/>
      <c r="M47" s="34"/>
    </row>
    <row r="48" spans="3:15" ht="30" hidden="1" customHeight="1" x14ac:dyDescent="0.2">
      <c r="C48" s="61"/>
      <c r="D48" s="296"/>
      <c r="E48" s="296"/>
      <c r="F48" s="62"/>
      <c r="G48" s="62"/>
      <c r="H48" s="297"/>
      <c r="I48" s="298"/>
      <c r="J48" s="297"/>
      <c r="K48" s="298"/>
      <c r="L48" s="34"/>
      <c r="M48" s="34"/>
    </row>
    <row r="49" spans="3:13" ht="30" hidden="1" customHeight="1" x14ac:dyDescent="0.2">
      <c r="C49" s="61"/>
      <c r="D49" s="296"/>
      <c r="E49" s="296"/>
      <c r="F49" s="62"/>
      <c r="G49" s="62"/>
      <c r="H49" s="297"/>
      <c r="I49" s="298"/>
      <c r="J49" s="297"/>
      <c r="K49" s="298"/>
      <c r="L49" s="34"/>
      <c r="M49" s="34"/>
    </row>
    <row r="50" spans="3:13" ht="30" hidden="1" customHeight="1" x14ac:dyDescent="0.2">
      <c r="C50" s="61"/>
      <c r="D50" s="296"/>
      <c r="E50" s="296"/>
      <c r="F50" s="62"/>
      <c r="G50" s="62"/>
      <c r="H50" s="297"/>
      <c r="I50" s="298"/>
      <c r="J50" s="297"/>
      <c r="K50" s="298"/>
      <c r="L50" s="34"/>
      <c r="M50" s="34"/>
    </row>
    <row r="51" spans="3:13" ht="30" hidden="1" customHeight="1" x14ac:dyDescent="0.2">
      <c r="C51" s="61"/>
      <c r="D51" s="296"/>
      <c r="E51" s="296"/>
      <c r="F51" s="62"/>
      <c r="G51" s="62"/>
      <c r="H51" s="297"/>
      <c r="I51" s="298"/>
      <c r="J51" s="297"/>
      <c r="K51" s="298"/>
      <c r="L51" s="34"/>
      <c r="M51" s="34"/>
    </row>
    <row r="52" spans="3:13" ht="30" hidden="1" customHeight="1" x14ac:dyDescent="0.2">
      <c r="C52" s="61"/>
      <c r="D52" s="296"/>
      <c r="E52" s="296"/>
      <c r="F52" s="62"/>
      <c r="G52" s="62"/>
      <c r="H52" s="297"/>
      <c r="I52" s="298"/>
      <c r="J52" s="297"/>
      <c r="K52" s="298"/>
      <c r="L52" s="34"/>
      <c r="M52" s="34"/>
    </row>
    <row r="53" spans="3:13" ht="30" hidden="1" customHeight="1" x14ac:dyDescent="0.2">
      <c r="C53" s="61"/>
      <c r="D53" s="296"/>
      <c r="E53" s="296"/>
      <c r="F53" s="62"/>
      <c r="G53" s="62"/>
      <c r="H53" s="297"/>
      <c r="I53" s="298"/>
      <c r="J53" s="297"/>
      <c r="K53" s="298"/>
      <c r="L53" s="34"/>
      <c r="M53" s="34"/>
    </row>
    <row r="54" spans="3:13" ht="30" hidden="1" customHeight="1" x14ac:dyDescent="0.2">
      <c r="C54" s="61"/>
      <c r="D54" s="296"/>
      <c r="E54" s="296"/>
      <c r="F54" s="62"/>
      <c r="G54" s="62"/>
      <c r="H54" s="297"/>
      <c r="I54" s="298"/>
      <c r="J54" s="297"/>
      <c r="K54" s="298"/>
      <c r="L54" s="34"/>
      <c r="M54" s="34"/>
    </row>
    <row r="55" spans="3:13" ht="30" hidden="1" customHeight="1" x14ac:dyDescent="0.2">
      <c r="C55" s="61"/>
      <c r="D55" s="296"/>
      <c r="E55" s="296"/>
      <c r="F55" s="62"/>
      <c r="G55" s="62"/>
      <c r="H55" s="297"/>
      <c r="I55" s="298"/>
      <c r="J55" s="297"/>
      <c r="K55" s="298"/>
      <c r="L55" s="34"/>
      <c r="M55" s="34"/>
    </row>
    <row r="56" spans="3:13" x14ac:dyDescent="0.2"/>
    <row r="57" spans="3:13" ht="21" x14ac:dyDescent="0.2">
      <c r="C57" s="232" t="s">
        <v>53</v>
      </c>
      <c r="D57" s="232"/>
      <c r="E57" s="232"/>
      <c r="F57" s="232"/>
      <c r="G57" s="232"/>
      <c r="H57" s="232"/>
      <c r="I57" s="232"/>
      <c r="J57" s="232"/>
      <c r="K57" s="232"/>
      <c r="L57" s="36"/>
      <c r="M57" s="36"/>
    </row>
    <row r="58" spans="3:13" x14ac:dyDescent="0.2"/>
    <row r="59" spans="3:13" ht="47" x14ac:dyDescent="0.2">
      <c r="C59" s="247" t="s">
        <v>54</v>
      </c>
      <c r="D59" s="242"/>
      <c r="E59" s="260" t="str">
        <f>IFERROR(VLOOKUP(O20,[10]Hoja2!B19:E43,4,FALSE),"")</f>
        <v>Alto</v>
      </c>
      <c r="F59" s="260"/>
      <c r="G59" s="64"/>
      <c r="H59" s="247" t="s">
        <v>55</v>
      </c>
      <c r="I59" s="247"/>
      <c r="J59" s="260" t="str">
        <f>IFERROR(VLOOKUP(N31,[10]Hoja2!B19:E43,4,FALSE),"")</f>
        <v>Alto</v>
      </c>
      <c r="K59" s="260"/>
      <c r="L59" s="65"/>
      <c r="M59" s="65"/>
    </row>
    <row r="60" spans="3:13" x14ac:dyDescent="0.2"/>
    <row r="61" spans="3:13" ht="24" x14ac:dyDescent="0.2">
      <c r="C61" s="40"/>
      <c r="D61" s="40"/>
      <c r="E61" s="256" t="s">
        <v>19</v>
      </c>
      <c r="F61" s="256"/>
      <c r="G61" s="256"/>
      <c r="H61" s="256"/>
      <c r="I61" s="256"/>
    </row>
    <row r="62" spans="3:13" ht="19" x14ac:dyDescent="0.2">
      <c r="C62" s="40"/>
      <c r="D62" s="40"/>
      <c r="E62" s="66" t="s">
        <v>56</v>
      </c>
      <c r="F62" s="66" t="s">
        <v>57</v>
      </c>
      <c r="G62" s="66" t="s">
        <v>58</v>
      </c>
      <c r="H62" s="66" t="s">
        <v>59</v>
      </c>
      <c r="I62" s="66" t="s">
        <v>60</v>
      </c>
    </row>
    <row r="63" spans="3:13" ht="5.25" customHeight="1" x14ac:dyDescent="0.2">
      <c r="C63" s="40"/>
      <c r="D63" s="40"/>
      <c r="E63" s="66"/>
      <c r="F63" s="66"/>
      <c r="G63" s="66"/>
      <c r="H63" s="66"/>
      <c r="I63" s="66"/>
    </row>
    <row r="64" spans="3:13" ht="37.5" customHeight="1" x14ac:dyDescent="0.2">
      <c r="C64" s="257" t="s">
        <v>17</v>
      </c>
      <c r="D64" s="66" t="s">
        <v>61</v>
      </c>
      <c r="E64" s="67" t="str">
        <f>CONCATENATE(IF($O$20="11","Inherente","")," ",IF($N$31="11","Residual",""))</f>
        <v xml:space="preserve"> </v>
      </c>
      <c r="F64" s="67" t="str">
        <f>CONCATENATE(IF($O$20="12","Inherente","")," ",IF($N$31="12","Residual",""))</f>
        <v xml:space="preserve"> </v>
      </c>
      <c r="G64" s="67" t="str">
        <f>CONCATENATE(IF($O$20="13","Inherente","")," ",IF($N$31="13","Residual",""))</f>
        <v xml:space="preserve"> </v>
      </c>
      <c r="H64" s="67" t="str">
        <f>CONCATENATE(IF($O$20="14","Inherente","")," ",IF($N$31="14","Residual",""))</f>
        <v xml:space="preserve"> </v>
      </c>
      <c r="I64" s="68" t="str">
        <f>CONCATENATE(IF($O$20="15","Inherente","")," ",IF($N$31="15","Residual",""))</f>
        <v xml:space="preserve"> </v>
      </c>
      <c r="K64" s="69" t="s">
        <v>62</v>
      </c>
      <c r="L64" s="70"/>
      <c r="M64" s="70"/>
    </row>
    <row r="65" spans="3:13" ht="37.5" customHeight="1" x14ac:dyDescent="0.2">
      <c r="C65" s="257"/>
      <c r="D65" s="66" t="s">
        <v>63</v>
      </c>
      <c r="E65" s="71" t="str">
        <f>CONCATENATE(IF($O$20="21","Inherente","")," ",IF($N$31="21","Residual",""))</f>
        <v xml:space="preserve"> </v>
      </c>
      <c r="F65" s="71" t="str">
        <f>CONCATENATE(IF($O$20="22","Inherente","")," ",IF($N$31="22","Residual",""))</f>
        <v xml:space="preserve"> </v>
      </c>
      <c r="G65" s="67" t="str">
        <f>CONCATENATE(IF($O$20="23","Inherente","")," ",IF($N$31="23","Residual",""))</f>
        <v xml:space="preserve"> </v>
      </c>
      <c r="H65" s="67" t="str">
        <f>CONCATENATE(IF($O$20="24","Inherente","")," ",IF($N$31="24","Residual",""))</f>
        <v xml:space="preserve"> </v>
      </c>
      <c r="I65" s="68" t="str">
        <f>CONCATENATE(IF($O$20="25","Inherente","")," ",IF($N$31="25","Residual",""))</f>
        <v xml:space="preserve"> </v>
      </c>
      <c r="K65" s="72" t="s">
        <v>64</v>
      </c>
      <c r="L65" s="73"/>
      <c r="M65" s="73"/>
    </row>
    <row r="66" spans="3:13" ht="37.5" customHeight="1" x14ac:dyDescent="0.2">
      <c r="C66" s="257"/>
      <c r="D66" s="66" t="s">
        <v>65</v>
      </c>
      <c r="E66" s="71" t="str">
        <f>CONCATENATE(IF($O$20="31","Inherente","")," ",IF($N$31="31","Residual",""))</f>
        <v xml:space="preserve"> </v>
      </c>
      <c r="F66" s="71" t="str">
        <f>CONCATENATE(IF($O$20="32","Inherente","")," ",IF($N$31="32","Residual",""))</f>
        <v xml:space="preserve"> </v>
      </c>
      <c r="G66" s="71" t="str">
        <f>CONCATENATE(IF($O$20="33","Inherente","")," ",IF($N$31="33","Residual",""))</f>
        <v xml:space="preserve"> </v>
      </c>
      <c r="H66" s="67" t="str">
        <f>CONCATENATE(IF($O$20="34","Inherente","")," ",IF($N$31="34","Residual",""))</f>
        <v xml:space="preserve">Inherente </v>
      </c>
      <c r="I66" s="68" t="str">
        <f>CONCATENATE(IF($O$20="35","Inherente","")," ",IF($N$31="35","Residual",""))</f>
        <v xml:space="preserve"> </v>
      </c>
      <c r="K66" s="74" t="s">
        <v>58</v>
      </c>
      <c r="L66" s="75"/>
      <c r="M66" s="75"/>
    </row>
    <row r="67" spans="3:13" ht="37.5" customHeight="1" x14ac:dyDescent="0.2">
      <c r="C67" s="257"/>
      <c r="D67" s="66" t="s">
        <v>66</v>
      </c>
      <c r="E67" s="76" t="str">
        <f>CONCATENATE(IF($O$20="41","Inherente","")," ",IF($N$31="41","Residual",""))</f>
        <v xml:space="preserve"> </v>
      </c>
      <c r="F67" s="71" t="str">
        <f>CONCATENATE(IF($O$20="42","Inherente","")," ",IF($N$31="42","Residual",""))</f>
        <v xml:space="preserve"> </v>
      </c>
      <c r="G67" s="71" t="str">
        <f>CONCATENATE(IF($O$20="43","Inherente","")," ",IF($N$31="43","Residual",""))</f>
        <v xml:space="preserve"> </v>
      </c>
      <c r="H67" s="67" t="str">
        <f>CONCATENATE(IF($O$20="44","Inherente","")," ",IF($N$31="44","Residual",""))</f>
        <v xml:space="preserve"> Residual</v>
      </c>
      <c r="I67" s="68" t="str">
        <f>CONCATENATE(IF($O$20="45","Inherente","")," ",IF($N$31="45","Residual",""))</f>
        <v xml:space="preserve"> </v>
      </c>
      <c r="K67" s="77" t="s">
        <v>67</v>
      </c>
      <c r="L67" s="78"/>
      <c r="M67" s="78"/>
    </row>
    <row r="68" spans="3:13" ht="37.5" customHeight="1" x14ac:dyDescent="0.2">
      <c r="C68" s="257"/>
      <c r="D68" s="66" t="s">
        <v>68</v>
      </c>
      <c r="E68" s="76" t="str">
        <f>CONCATENATE(IF($O$20="51","Inherente","")," ",IF($N$31="51","Residual",""))</f>
        <v xml:space="preserve"> </v>
      </c>
      <c r="F68" s="76" t="str">
        <f>CONCATENATE(IF($O$20="52","Inherente","")," ",IF($N$31="52","Residual",""))</f>
        <v xml:space="preserve"> </v>
      </c>
      <c r="G68" s="71" t="str">
        <f>CONCATENATE(IF($O$20="53","Inherente","")," ",IF($N$31="53","Residual",""))</f>
        <v xml:space="preserve"> </v>
      </c>
      <c r="H68" s="67" t="str">
        <f>CONCATENATE(IF($O$20="54","Inherente","")," ",IF($N$31="54","Residual",""))</f>
        <v xml:space="preserve"> </v>
      </c>
      <c r="I68" s="68" t="str">
        <f>CONCATENATE(IF($O$20="55","Inherente","")," ",IF($N$31="55","Residual",""))</f>
        <v xml:space="preserve"> </v>
      </c>
    </row>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sheetData>
  <sheetProtection selectLockedCells="1"/>
  <mergeCells count="78">
    <mergeCell ref="E61:I61"/>
    <mergeCell ref="C64:C68"/>
    <mergeCell ref="D55:E55"/>
    <mergeCell ref="H55:I55"/>
    <mergeCell ref="J55:K55"/>
    <mergeCell ref="C57:K57"/>
    <mergeCell ref="C59:D59"/>
    <mergeCell ref="E59:F59"/>
    <mergeCell ref="H59:I59"/>
    <mergeCell ref="J59:K59"/>
    <mergeCell ref="D53:E53"/>
    <mergeCell ref="H53:I53"/>
    <mergeCell ref="J53:K53"/>
    <mergeCell ref="D54:E54"/>
    <mergeCell ref="H54:I54"/>
    <mergeCell ref="J54:K54"/>
    <mergeCell ref="D51:E51"/>
    <mergeCell ref="H51:I51"/>
    <mergeCell ref="J51:K51"/>
    <mergeCell ref="D52:E52"/>
    <mergeCell ref="H52:I52"/>
    <mergeCell ref="J52:K52"/>
    <mergeCell ref="D49:E49"/>
    <mergeCell ref="H49:I49"/>
    <mergeCell ref="J49:K49"/>
    <mergeCell ref="D50:E50"/>
    <mergeCell ref="H50:I50"/>
    <mergeCell ref="J50:K50"/>
    <mergeCell ref="D47:E47"/>
    <mergeCell ref="H47:I47"/>
    <mergeCell ref="J47:K47"/>
    <mergeCell ref="D48:E48"/>
    <mergeCell ref="H48:I48"/>
    <mergeCell ref="J48:K48"/>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123" priority="27">
      <formula>$C$18="Muy Baja 20%"</formula>
    </cfRule>
    <cfRule type="expression" dxfId="122" priority="26">
      <formula>$C$18="Baja 40%"</formula>
    </cfRule>
    <cfRule type="expression" dxfId="121" priority="25">
      <formula>$C$18="Media 60%"</formula>
    </cfRule>
    <cfRule type="expression" dxfId="120" priority="24">
      <formula>$C$18="Alta 80%"</formula>
    </cfRule>
    <cfRule type="expression" dxfId="119" priority="23">
      <formula>$C$18="Muy Alta 100%"</formula>
    </cfRule>
  </conditionalFormatting>
  <conditionalFormatting sqref="E22">
    <cfRule type="expression" dxfId="118" priority="21">
      <formula>E22="Leve 20%"</formula>
    </cfRule>
    <cfRule type="expression" dxfId="117" priority="22">
      <formula>E22="Menor 40%"</formula>
    </cfRule>
    <cfRule type="expression" dxfId="116" priority="18">
      <formula>E22="Catastrófico 100%"</formula>
    </cfRule>
    <cfRule type="expression" dxfId="115" priority="19">
      <formula>E22="Mayor 80%"</formula>
    </cfRule>
    <cfRule type="expression" dxfId="114" priority="20">
      <formula>E22="Moderado 60%"</formula>
    </cfRule>
  </conditionalFormatting>
  <conditionalFormatting sqref="E24">
    <cfRule type="expression" dxfId="113" priority="13">
      <formula>E24="Catastrófico 100%"</formula>
    </cfRule>
    <cfRule type="expression" dxfId="112" priority="14">
      <formula>E24="Mayor 80%"</formula>
    </cfRule>
    <cfRule type="expression" dxfId="111" priority="15">
      <formula>E24="Moderado 60%"</formula>
    </cfRule>
    <cfRule type="expression" dxfId="110" priority="16">
      <formula>E24="Leve 20%"</formula>
    </cfRule>
    <cfRule type="expression" dxfId="109" priority="17">
      <formula>E24="Menor 40%"</formula>
    </cfRule>
  </conditionalFormatting>
  <conditionalFormatting sqref="E26">
    <cfRule type="expression" dxfId="108" priority="8">
      <formula>E26="Catastrófico 100%"</formula>
    </cfRule>
    <cfRule type="expression" dxfId="107" priority="9">
      <formula>E26="Mayor 80%"</formula>
    </cfRule>
    <cfRule type="expression" dxfId="106" priority="10">
      <formula>E26="Moderado 60%"</formula>
    </cfRule>
    <cfRule type="expression" dxfId="105" priority="11">
      <formula>E26="Leve 20%"</formula>
    </cfRule>
    <cfRule type="expression" dxfId="104" priority="12">
      <formula>E26="Menor 40%"</formula>
    </cfRule>
  </conditionalFormatting>
  <conditionalFormatting sqref="E59">
    <cfRule type="expression" dxfId="103" priority="31">
      <formula>$E$59="Bajo"</formula>
    </cfRule>
    <cfRule type="expression" dxfId="102" priority="28">
      <formula>$E$59="Extremo"</formula>
    </cfRule>
    <cfRule type="expression" dxfId="101" priority="29">
      <formula>$E$59="Alto"</formula>
    </cfRule>
    <cfRule type="expression" dxfId="100" priority="30">
      <formula>$E$59="Moderado"</formula>
    </cfRule>
  </conditionalFormatting>
  <conditionalFormatting sqref="G22:M22">
    <cfRule type="expression" dxfId="99" priority="3">
      <formula>$E$22&lt;&gt;""</formula>
    </cfRule>
  </conditionalFormatting>
  <conditionalFormatting sqref="G24:M24">
    <cfRule type="expression" dxfId="98" priority="2">
      <formula>$E$24&lt;&gt;""</formula>
    </cfRule>
  </conditionalFormatting>
  <conditionalFormatting sqref="G26:M26">
    <cfRule type="expression" dxfId="97" priority="1">
      <formula>$E$26&lt;&gt;""</formula>
    </cfRule>
  </conditionalFormatting>
  <conditionalFormatting sqref="J59">
    <cfRule type="expression" dxfId="96" priority="7">
      <formula>$J$59="Bajo"</formula>
    </cfRule>
    <cfRule type="expression" dxfId="95" priority="6">
      <formula>$J$59="Moderado"</formula>
    </cfRule>
    <cfRule type="expression" dxfId="94" priority="5">
      <formula>$J$59="Alto"</formula>
    </cfRule>
    <cfRule type="expression" dxfId="93" priority="4">
      <formula>$J$59="Extremo"</formula>
    </cfRule>
  </conditionalFormatting>
  <dataValidations disablePrompts="1" count="8">
    <dataValidation type="list" allowBlank="1" showInputMessage="1" showErrorMessage="1" sqref="F32:F40" xr:uid="{8B74E4FB-4C1F-4C8D-9F1C-9C31BA01AAFC}">
      <formula1>"Preventivo,Detectivo,Correctivo"</formula1>
    </dataValidation>
    <dataValidation type="list" allowBlank="1" showInputMessage="1" showErrorMessage="1" sqref="G32:G40" xr:uid="{E2FDA59F-1904-4592-9F80-D82FFBAD506C}">
      <formula1>"Automático,Manual"</formula1>
    </dataValidation>
    <dataValidation type="list" allowBlank="1" showInputMessage="1" showErrorMessage="1" sqref="H32:H40" xr:uid="{D1517F3B-F2CC-4A44-B6FA-36D2A7172454}">
      <formula1>"Documentado,Sin Documentar"</formula1>
    </dataValidation>
    <dataValidation type="list" allowBlank="1" showInputMessage="1" showErrorMessage="1" sqref="I32:I40" xr:uid="{AA908791-F1AA-49D6-8B55-1B784049CFC7}">
      <formula1>"Continua,Aleatoria"</formula1>
    </dataValidation>
    <dataValidation type="list" allowBlank="1" showInputMessage="1" showErrorMessage="1" sqref="J32:J40" xr:uid="{2595E0AE-88FF-4540-B340-4B0ECCCE0B90}">
      <formula1>"Con Registro,Sin Registro"</formula1>
    </dataValidation>
    <dataValidation type="list" allowBlank="1" showInputMessage="1" showErrorMessage="1" sqref="C18:E18" xr:uid="{ECBF1FEB-AFA4-4D9A-A796-753832C51883}">
      <formula1>"Muy Baja 20%,Baja 40%,Media 60%,Alta 80%,Muy Alta 100%"</formula1>
    </dataValidation>
    <dataValidation type="list" allowBlank="1" showInputMessage="1" showErrorMessage="1" sqref="C44:C55" xr:uid="{8555B9D1-8D35-4AA4-B4A0-954427CDA76D}">
      <formula1>"Nacional,Regional,Centro Zonal"</formula1>
    </dataValidation>
    <dataValidation type="list" allowBlank="1" showInputMessage="1" showErrorMessage="1" sqref="K12" xr:uid="{907ACADD-EE8E-4B03-86CE-B55274C3F582}">
      <formula1>"Cumplimiento,Reputacional,Económico"</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BA5EC-03D6-442B-82D7-7D864E842515}">
  <sheetPr>
    <tabColor theme="8"/>
    <pageSetUpPr fitToPage="1"/>
  </sheetPr>
  <dimension ref="A1:S89"/>
  <sheetViews>
    <sheetView showGridLines="0" zoomScale="90" zoomScaleNormal="90" zoomScaleSheetLayoutView="80" zoomScalePageLayoutView="80" workbookViewId="0">
      <selection activeCell="F76" sqref="F76"/>
    </sheetView>
  </sheetViews>
  <sheetFormatPr baseColWidth="10" defaultColWidth="0" defaultRowHeight="15" customHeight="1" zeroHeight="1" x14ac:dyDescent="0.2"/>
  <cols>
    <col min="1" max="2" width="2.83203125" style="33" customWidth="1"/>
    <col min="3" max="3" width="17.1640625" style="33" customWidth="1"/>
    <col min="4" max="4" width="21.5" style="33" customWidth="1"/>
    <col min="5" max="5" width="23" style="33" customWidth="1"/>
    <col min="6" max="11" width="21.5" style="33" customWidth="1"/>
    <col min="12" max="13" width="5.1640625" style="33" hidden="1" customWidth="1"/>
    <col min="14" max="15" width="5" style="33" hidden="1" customWidth="1"/>
    <col min="16" max="17" width="2.83203125" style="33" customWidth="1"/>
    <col min="18" max="19" width="0" style="33" hidden="1" customWidth="1"/>
    <col min="20" max="16384" width="11.5" style="33" hidden="1"/>
  </cols>
  <sheetData>
    <row r="1" spans="3:13" x14ac:dyDescent="0.2"/>
    <row r="2" spans="3:13" ht="24" customHeight="1" x14ac:dyDescent="0.2">
      <c r="C2" s="232" t="s">
        <v>0</v>
      </c>
      <c r="D2" s="232"/>
      <c r="E2" s="232"/>
      <c r="F2" s="232"/>
      <c r="G2" s="232"/>
      <c r="H2" s="232"/>
      <c r="I2" s="232"/>
      <c r="J2" s="232"/>
      <c r="K2" s="232"/>
      <c r="L2" s="36"/>
      <c r="M2" s="36"/>
    </row>
    <row r="3" spans="3:13" x14ac:dyDescent="0.2"/>
    <row r="4" spans="3:13" ht="21" x14ac:dyDescent="0.2">
      <c r="C4" s="37" t="s">
        <v>1</v>
      </c>
      <c r="D4" s="233" t="s">
        <v>367</v>
      </c>
      <c r="E4" s="233"/>
      <c r="F4" s="233"/>
      <c r="G4" s="233"/>
      <c r="H4" s="233"/>
      <c r="I4" s="38" t="s">
        <v>3</v>
      </c>
      <c r="J4" s="233" t="s">
        <v>368</v>
      </c>
      <c r="K4" s="233"/>
      <c r="L4" s="39"/>
      <c r="M4" s="39"/>
    </row>
    <row r="5" spans="3:13" ht="6" customHeight="1" x14ac:dyDescent="0.2">
      <c r="C5" s="40"/>
      <c r="D5" s="40"/>
      <c r="E5" s="40"/>
    </row>
    <row r="6" spans="3:13" ht="20.25" customHeight="1" x14ac:dyDescent="0.25">
      <c r="C6" s="41" t="s">
        <v>5</v>
      </c>
      <c r="D6" s="37"/>
      <c r="E6" s="37"/>
    </row>
    <row r="7" spans="3:13" ht="42" customHeight="1" x14ac:dyDescent="0.2">
      <c r="C7" s="234" t="s">
        <v>369</v>
      </c>
      <c r="D7" s="234"/>
      <c r="E7" s="234"/>
      <c r="F7" s="234"/>
      <c r="G7" s="234"/>
      <c r="H7" s="234"/>
      <c r="I7" s="234"/>
      <c r="J7" s="234"/>
      <c r="K7" s="234"/>
      <c r="L7" s="34"/>
      <c r="M7" s="34"/>
    </row>
    <row r="8" spans="3:13" ht="6" customHeight="1" x14ac:dyDescent="0.2"/>
    <row r="9" spans="3:13" ht="19" x14ac:dyDescent="0.25">
      <c r="C9" s="41" t="s">
        <v>7</v>
      </c>
    </row>
    <row r="10" spans="3:13" ht="27.75" customHeight="1" x14ac:dyDescent="0.25">
      <c r="C10" s="312" t="s">
        <v>370</v>
      </c>
      <c r="D10" s="313"/>
      <c r="E10" s="313"/>
      <c r="F10" s="313"/>
      <c r="G10" s="313"/>
      <c r="H10" s="313"/>
      <c r="I10" s="313"/>
      <c r="J10" s="313"/>
      <c r="K10" s="314"/>
      <c r="L10" s="42"/>
      <c r="M10" s="42"/>
    </row>
    <row r="11" spans="3:13" ht="8.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c r="H12" s="44" t="s">
        <v>13</v>
      </c>
      <c r="I12" s="45"/>
      <c r="J12" s="37" t="s">
        <v>14</v>
      </c>
      <c r="K12" s="46" t="s">
        <v>15</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325</v>
      </c>
      <c r="D18" s="239"/>
      <c r="E18" s="239"/>
      <c r="F18" s="239"/>
      <c r="G18" s="239"/>
      <c r="H18" s="239"/>
      <c r="I18" s="239"/>
      <c r="J18" s="239"/>
      <c r="K18" s="239"/>
      <c r="L18" s="47"/>
      <c r="M18" s="47"/>
      <c r="N18" s="48">
        <v>0.8</v>
      </c>
      <c r="O18" s="48">
        <v>2</v>
      </c>
    </row>
    <row r="19" spans="3:16" ht="15.75" customHeight="1" x14ac:dyDescent="0.2"/>
    <row r="20" spans="3:16" ht="19" x14ac:dyDescent="0.2">
      <c r="C20" s="238" t="s">
        <v>19</v>
      </c>
      <c r="D20" s="238"/>
      <c r="E20" s="238"/>
      <c r="F20" s="238"/>
      <c r="G20" s="238"/>
      <c r="H20" s="238"/>
      <c r="I20" s="238"/>
      <c r="J20" s="238"/>
      <c r="K20" s="238"/>
      <c r="L20" s="39"/>
      <c r="M20" s="39"/>
      <c r="O20" s="40" t="str">
        <f>CONCATENATE(O18,O22)</f>
        <v>23</v>
      </c>
    </row>
    <row r="21" spans="3:16" ht="6" customHeight="1" x14ac:dyDescent="0.2"/>
    <row r="22" spans="3:16" ht="33.75" customHeight="1" x14ac:dyDescent="0.2">
      <c r="C22" s="240" t="s">
        <v>20</v>
      </c>
      <c r="D22" s="241"/>
      <c r="E22" s="242" t="s">
        <v>21</v>
      </c>
      <c r="F22" s="242"/>
      <c r="G22" s="243" t="str">
        <f>IFERROR(VLOOKUP(E22,[11]Hoja2!$B$3:$E$7,2,FALSE),"")</f>
        <v/>
      </c>
      <c r="H22" s="243"/>
      <c r="I22" s="243"/>
      <c r="J22" s="243"/>
      <c r="K22" s="243"/>
      <c r="L22" s="49" t="s">
        <v>371</v>
      </c>
      <c r="M22" s="49"/>
      <c r="N22" s="33">
        <f>IF(MAX(L22,L24,L26)=0,"",MAX(L22,L24,L26))</f>
        <v>0.6</v>
      </c>
      <c r="O22" s="33">
        <v>3</v>
      </c>
    </row>
    <row r="23" spans="3:16" ht="6" customHeight="1" x14ac:dyDescent="0.2"/>
    <row r="24" spans="3:16" ht="33.75" customHeight="1" x14ac:dyDescent="0.2">
      <c r="C24" s="240" t="s">
        <v>22</v>
      </c>
      <c r="D24" s="241"/>
      <c r="E24" s="242" t="s">
        <v>23</v>
      </c>
      <c r="F24" s="242"/>
      <c r="G24" s="245" t="str">
        <f>IFERROR(VLOOKUP(E24,[11]Hoja2!$B$3:$E$7,3,FALSE),"")</f>
        <v>El riesgo afecta la imagen de la entidad con algunos usuarios de relevancia frente al logro de los objetivos.</v>
      </c>
      <c r="H24" s="245"/>
      <c r="I24" s="245"/>
      <c r="J24" s="245"/>
      <c r="K24" s="245"/>
      <c r="L24" s="49">
        <v>0.6</v>
      </c>
      <c r="M24" s="50"/>
    </row>
    <row r="25" spans="3:16" ht="5.25" customHeight="1" x14ac:dyDescent="0.2">
      <c r="F25" s="34"/>
      <c r="G25" s="34"/>
      <c r="I25" s="34"/>
      <c r="J25" s="34"/>
      <c r="K25" s="34"/>
      <c r="L25" s="34"/>
      <c r="M25" s="34"/>
    </row>
    <row r="26" spans="3:16" ht="33.75" customHeight="1" x14ac:dyDescent="0.2">
      <c r="C26" s="240" t="s">
        <v>24</v>
      </c>
      <c r="D26" s="241"/>
      <c r="E26" s="242" t="s">
        <v>111</v>
      </c>
      <c r="F26" s="242"/>
      <c r="G26" s="245" t="str">
        <f>IFERROR(VLOOKUP(E26,[11]Hoja2!$B$3:$E$7,4,FALSE),"")</f>
        <v>Impactaría de manera mínima en el logro del objetivo.</v>
      </c>
      <c r="H26" s="245"/>
      <c r="I26" s="245"/>
      <c r="J26" s="245"/>
      <c r="K26" s="245"/>
      <c r="L26" s="33">
        <v>0.4</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5</v>
      </c>
      <c r="O30" s="33">
        <f>IFERROR(IF(O39="",0,IF(O39&lt;=0.2,1,IF(AND(O39&gt;0.2,O39&lt;=0.4),2,IF(AND(O39&gt;0.4,O39&lt;=0.6),3,IF(AND(O39&gt;0.6,O39&lt;=0.8),4,5))))),"")</f>
        <v>3</v>
      </c>
    </row>
    <row r="31" spans="3:16" ht="19" x14ac:dyDescent="0.2">
      <c r="C31" s="239"/>
      <c r="D31" s="239"/>
      <c r="E31" s="239"/>
      <c r="F31" s="35" t="s">
        <v>30</v>
      </c>
      <c r="G31" s="35" t="s">
        <v>31</v>
      </c>
      <c r="H31" s="35" t="s">
        <v>32</v>
      </c>
      <c r="I31" s="35" t="s">
        <v>33</v>
      </c>
      <c r="J31" s="35" t="s">
        <v>34</v>
      </c>
      <c r="K31" s="247"/>
      <c r="L31" s="51"/>
      <c r="M31" s="51"/>
      <c r="N31" s="52" t="str">
        <f>CONCATENATE(N30,O30)</f>
        <v>53</v>
      </c>
      <c r="O31" s="52"/>
      <c r="P31" s="53"/>
    </row>
    <row r="32" spans="3:16" ht="97.5" customHeight="1" x14ac:dyDescent="0.2">
      <c r="C32" s="353" t="s">
        <v>372</v>
      </c>
      <c r="D32" s="353"/>
      <c r="E32" s="353"/>
      <c r="F32" s="82" t="s">
        <v>36</v>
      </c>
      <c r="G32" s="82" t="s">
        <v>37</v>
      </c>
      <c r="H32" s="82" t="s">
        <v>38</v>
      </c>
      <c r="I32" s="82" t="s">
        <v>76</v>
      </c>
      <c r="J32" s="82" t="s">
        <v>40</v>
      </c>
      <c r="K32" s="83">
        <v>1</v>
      </c>
      <c r="L32" s="56">
        <f t="shared" ref="L32:L39" si="0">IF(F32="Preventivo",0.25,IF(F32="Detectivo",0.15,IF(F32="Correctivo",0.1,"")))</f>
        <v>0.25</v>
      </c>
      <c r="M32" s="56">
        <f t="shared" ref="M32:M39" si="1">IF(G32="Automático",0.25,IF(G32="Manual",0.15,""))</f>
        <v>0.15</v>
      </c>
      <c r="N32" s="52">
        <f>IFERROR(IF(OR(F32="Detectivo",F32="Preventivo"),N18-(N18*K32),N18),N18)</f>
        <v>0</v>
      </c>
      <c r="O32" s="52">
        <f>IFERROR(IF(F32="Correctivo",N22-(N22*K32),N22),N22)</f>
        <v>0.6</v>
      </c>
    </row>
    <row r="33" spans="3:15" ht="30" hidden="1" customHeight="1" x14ac:dyDescent="0.2">
      <c r="C33" s="252"/>
      <c r="D33" s="252"/>
      <c r="E33" s="252"/>
      <c r="F33" s="54"/>
      <c r="G33" s="54"/>
      <c r="H33" s="54"/>
      <c r="I33" s="54"/>
      <c r="J33" s="54"/>
      <c r="K33" s="55" t="str">
        <f t="shared" ref="K33:K39" si="2">IFERROR(L33+M33,"")</f>
        <v/>
      </c>
      <c r="L33" s="56" t="str">
        <f t="shared" si="0"/>
        <v/>
      </c>
      <c r="M33" s="56" t="str">
        <f t="shared" si="1"/>
        <v/>
      </c>
      <c r="N33" s="52">
        <f t="shared" ref="N33:N39" si="3">IFERROR(IF(OR(F33="Detectivo",F33="Preventivo"),N32-(N32*K33),N32),N32)</f>
        <v>0</v>
      </c>
      <c r="O33" s="52">
        <f t="shared" ref="O33:O39" si="4">IFERROR(IF(F33="Correctivo",O32-(O32*K33),O32),O32)</f>
        <v>0.6</v>
      </c>
    </row>
    <row r="34" spans="3:15" ht="30" hidden="1" customHeight="1" x14ac:dyDescent="0.2">
      <c r="C34" s="252"/>
      <c r="D34" s="252"/>
      <c r="E34" s="252"/>
      <c r="F34" s="54"/>
      <c r="G34" s="54"/>
      <c r="H34" s="54"/>
      <c r="I34" s="54"/>
      <c r="J34" s="54"/>
      <c r="K34" s="55" t="str">
        <f t="shared" si="2"/>
        <v/>
      </c>
      <c r="L34" s="56" t="str">
        <f t="shared" si="0"/>
        <v/>
      </c>
      <c r="M34" s="56" t="str">
        <f t="shared" si="1"/>
        <v/>
      </c>
      <c r="N34" s="52">
        <f t="shared" si="3"/>
        <v>0</v>
      </c>
      <c r="O34" s="52">
        <f t="shared" si="4"/>
        <v>0.6</v>
      </c>
    </row>
    <row r="35" spans="3:15" ht="30" hidden="1" customHeight="1" x14ac:dyDescent="0.2">
      <c r="C35" s="252"/>
      <c r="D35" s="252"/>
      <c r="E35" s="252"/>
      <c r="F35" s="57"/>
      <c r="G35" s="57"/>
      <c r="H35" s="57"/>
      <c r="I35" s="57"/>
      <c r="J35" s="57"/>
      <c r="K35" s="55" t="str">
        <f t="shared" si="2"/>
        <v/>
      </c>
      <c r="L35" s="56" t="str">
        <f t="shared" si="0"/>
        <v/>
      </c>
      <c r="M35" s="56" t="str">
        <f t="shared" si="1"/>
        <v/>
      </c>
      <c r="N35" s="52">
        <f t="shared" si="3"/>
        <v>0</v>
      </c>
      <c r="O35" s="52">
        <f t="shared" si="4"/>
        <v>0.6</v>
      </c>
    </row>
    <row r="36" spans="3:15" ht="30" hidden="1" customHeight="1" x14ac:dyDescent="0.2">
      <c r="C36" s="252"/>
      <c r="D36" s="252"/>
      <c r="E36" s="252"/>
      <c r="F36" s="57"/>
      <c r="G36" s="57"/>
      <c r="H36" s="57"/>
      <c r="I36" s="57"/>
      <c r="J36" s="57"/>
      <c r="K36" s="55" t="str">
        <f t="shared" si="2"/>
        <v/>
      </c>
      <c r="L36" s="56" t="str">
        <f t="shared" si="0"/>
        <v/>
      </c>
      <c r="M36" s="56" t="str">
        <f t="shared" si="1"/>
        <v/>
      </c>
      <c r="N36" s="52">
        <f t="shared" si="3"/>
        <v>0</v>
      </c>
      <c r="O36" s="52">
        <f t="shared" si="4"/>
        <v>0.6</v>
      </c>
    </row>
    <row r="37" spans="3:15" ht="30" hidden="1" customHeight="1" x14ac:dyDescent="0.2">
      <c r="C37" s="252"/>
      <c r="D37" s="252"/>
      <c r="E37" s="252"/>
      <c r="F37" s="57"/>
      <c r="G37" s="57"/>
      <c r="H37" s="57"/>
      <c r="I37" s="57"/>
      <c r="J37" s="57"/>
      <c r="K37" s="55" t="str">
        <f t="shared" si="2"/>
        <v/>
      </c>
      <c r="L37" s="56" t="str">
        <f t="shared" si="0"/>
        <v/>
      </c>
      <c r="M37" s="56" t="str">
        <f t="shared" si="1"/>
        <v/>
      </c>
      <c r="N37" s="52">
        <f t="shared" si="3"/>
        <v>0</v>
      </c>
      <c r="O37" s="52">
        <f t="shared" si="4"/>
        <v>0.6</v>
      </c>
    </row>
    <row r="38" spans="3:15" ht="30" hidden="1" customHeight="1" x14ac:dyDescent="0.2">
      <c r="C38" s="252"/>
      <c r="D38" s="252"/>
      <c r="E38" s="252"/>
      <c r="F38" s="57"/>
      <c r="G38" s="57"/>
      <c r="H38" s="57"/>
      <c r="I38" s="57"/>
      <c r="J38" s="57"/>
      <c r="K38" s="55" t="str">
        <f t="shared" si="2"/>
        <v/>
      </c>
      <c r="L38" s="56" t="str">
        <f t="shared" si="0"/>
        <v/>
      </c>
      <c r="M38" s="56" t="str">
        <f t="shared" si="1"/>
        <v/>
      </c>
      <c r="N38" s="52">
        <f t="shared" si="3"/>
        <v>0</v>
      </c>
      <c r="O38" s="52">
        <f t="shared" si="4"/>
        <v>0.6</v>
      </c>
    </row>
    <row r="39" spans="3:15" ht="30" hidden="1" customHeight="1" x14ac:dyDescent="0.2">
      <c r="C39" s="252"/>
      <c r="D39" s="252"/>
      <c r="E39" s="252"/>
      <c r="F39" s="57"/>
      <c r="G39" s="57"/>
      <c r="H39" s="57"/>
      <c r="I39" s="57"/>
      <c r="J39" s="57"/>
      <c r="K39" s="55" t="str">
        <f t="shared" si="2"/>
        <v/>
      </c>
      <c r="L39" s="56" t="str">
        <f t="shared" si="0"/>
        <v/>
      </c>
      <c r="M39" s="56" t="str">
        <f t="shared" si="1"/>
        <v/>
      </c>
      <c r="N39" s="52">
        <f t="shared" si="3"/>
        <v>0</v>
      </c>
      <c r="O39" s="52">
        <f t="shared" si="4"/>
        <v>0.6</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87.75" customHeight="1" x14ac:dyDescent="0.2">
      <c r="C44" s="167" t="s">
        <v>48</v>
      </c>
      <c r="D44" s="353" t="s">
        <v>373</v>
      </c>
      <c r="E44" s="353"/>
      <c r="F44" s="173">
        <v>46054</v>
      </c>
      <c r="G44" s="173">
        <v>46371</v>
      </c>
      <c r="H44" s="426" t="s">
        <v>374</v>
      </c>
      <c r="I44" s="427"/>
      <c r="J44" s="382" t="s">
        <v>375</v>
      </c>
      <c r="K44" s="383"/>
      <c r="L44" s="34"/>
      <c r="M44" s="34"/>
    </row>
    <row r="45" spans="3:15" ht="30" hidden="1" customHeight="1" x14ac:dyDescent="0.2">
      <c r="C45" s="61"/>
      <c r="D45" s="296"/>
      <c r="E45" s="296"/>
      <c r="F45" s="62"/>
      <c r="G45" s="62"/>
      <c r="H45" s="297"/>
      <c r="I45" s="298"/>
      <c r="J45" s="297"/>
      <c r="K45" s="298"/>
      <c r="L45" s="34"/>
      <c r="M45" s="34"/>
    </row>
    <row r="46" spans="3:15" ht="30" hidden="1" customHeight="1" x14ac:dyDescent="0.2">
      <c r="C46" s="61"/>
      <c r="D46" s="296"/>
      <c r="E46" s="296"/>
      <c r="F46" s="62"/>
      <c r="G46" s="62"/>
      <c r="H46" s="349"/>
      <c r="I46" s="350"/>
      <c r="J46" s="297"/>
      <c r="K46" s="298"/>
      <c r="L46" s="34"/>
      <c r="M46" s="34"/>
    </row>
    <row r="47" spans="3:15" ht="30" hidden="1" customHeight="1" x14ac:dyDescent="0.2">
      <c r="C47" s="61"/>
      <c r="D47" s="296"/>
      <c r="E47" s="296"/>
      <c r="F47" s="62"/>
      <c r="G47" s="62"/>
      <c r="H47" s="297"/>
      <c r="I47" s="298"/>
      <c r="J47" s="297"/>
      <c r="K47" s="298"/>
      <c r="L47" s="34"/>
      <c r="M47" s="34"/>
    </row>
    <row r="48" spans="3:15" ht="30" hidden="1" customHeight="1" x14ac:dyDescent="0.2">
      <c r="C48" s="61"/>
      <c r="D48" s="296"/>
      <c r="E48" s="296"/>
      <c r="F48" s="62"/>
      <c r="G48" s="62"/>
      <c r="H48" s="297"/>
      <c r="I48" s="298"/>
      <c r="J48" s="297"/>
      <c r="K48" s="298"/>
      <c r="L48" s="34"/>
      <c r="M48" s="34"/>
    </row>
    <row r="49" spans="3:13" ht="30" hidden="1" customHeight="1" x14ac:dyDescent="0.2">
      <c r="C49" s="61"/>
      <c r="D49" s="296"/>
      <c r="E49" s="296"/>
      <c r="F49" s="62"/>
      <c r="G49" s="62"/>
      <c r="H49" s="297"/>
      <c r="I49" s="298"/>
      <c r="J49" s="297"/>
      <c r="K49" s="298"/>
      <c r="L49" s="34"/>
      <c r="M49" s="34"/>
    </row>
    <row r="50" spans="3:13" ht="30" hidden="1" customHeight="1" x14ac:dyDescent="0.2">
      <c r="C50" s="61"/>
      <c r="D50" s="296"/>
      <c r="E50" s="296"/>
      <c r="F50" s="62"/>
      <c r="G50" s="62"/>
      <c r="H50" s="297"/>
      <c r="I50" s="298"/>
      <c r="J50" s="297"/>
      <c r="K50" s="298"/>
      <c r="L50" s="34"/>
      <c r="M50" s="34"/>
    </row>
    <row r="51" spans="3:13" ht="30" hidden="1" customHeight="1" x14ac:dyDescent="0.2">
      <c r="C51" s="61"/>
      <c r="D51" s="296"/>
      <c r="E51" s="296"/>
      <c r="F51" s="62"/>
      <c r="G51" s="62"/>
      <c r="H51" s="297"/>
      <c r="I51" s="298"/>
      <c r="J51" s="297"/>
      <c r="K51" s="298"/>
      <c r="L51" s="34"/>
      <c r="M51" s="34"/>
    </row>
    <row r="52" spans="3:13" ht="30" hidden="1" customHeight="1" x14ac:dyDescent="0.2">
      <c r="C52" s="61"/>
      <c r="D52" s="296"/>
      <c r="E52" s="296"/>
      <c r="F52" s="62"/>
      <c r="G52" s="62"/>
      <c r="H52" s="297"/>
      <c r="I52" s="298"/>
      <c r="J52" s="297"/>
      <c r="K52" s="298"/>
      <c r="L52" s="34"/>
      <c r="M52" s="34"/>
    </row>
    <row r="53" spans="3:13" ht="30" hidden="1" customHeight="1" x14ac:dyDescent="0.2">
      <c r="C53" s="61"/>
      <c r="D53" s="296"/>
      <c r="E53" s="296"/>
      <c r="F53" s="62"/>
      <c r="G53" s="62"/>
      <c r="H53" s="297"/>
      <c r="I53" s="298"/>
      <c r="J53" s="297"/>
      <c r="K53" s="298"/>
      <c r="L53" s="34"/>
      <c r="M53" s="34"/>
    </row>
    <row r="54" spans="3:13" ht="30" hidden="1" customHeight="1" x14ac:dyDescent="0.2">
      <c r="C54" s="61"/>
      <c r="D54" s="296"/>
      <c r="E54" s="296"/>
      <c r="F54" s="62"/>
      <c r="G54" s="62"/>
      <c r="H54" s="297"/>
      <c r="I54" s="298"/>
      <c r="J54" s="297"/>
      <c r="K54" s="298"/>
      <c r="L54" s="34"/>
      <c r="M54" s="34"/>
    </row>
    <row r="55" spans="3:13" ht="30" hidden="1" customHeight="1" x14ac:dyDescent="0.2">
      <c r="C55" s="61"/>
      <c r="D55" s="296"/>
      <c r="E55" s="296"/>
      <c r="F55" s="62"/>
      <c r="G55" s="62"/>
      <c r="H55" s="297"/>
      <c r="I55" s="298"/>
      <c r="J55" s="297"/>
      <c r="K55" s="298"/>
      <c r="L55" s="34"/>
      <c r="M55" s="34"/>
    </row>
    <row r="56" spans="3:13" x14ac:dyDescent="0.2"/>
    <row r="57" spans="3:13" ht="21" x14ac:dyDescent="0.2">
      <c r="C57" s="232" t="s">
        <v>53</v>
      </c>
      <c r="D57" s="232"/>
      <c r="E57" s="232"/>
      <c r="F57" s="232"/>
      <c r="G57" s="232"/>
      <c r="H57" s="232"/>
      <c r="I57" s="232"/>
      <c r="J57" s="232"/>
      <c r="K57" s="232"/>
      <c r="L57" s="36"/>
      <c r="M57" s="36"/>
    </row>
    <row r="58" spans="3:13" x14ac:dyDescent="0.2"/>
    <row r="59" spans="3:13" ht="47" x14ac:dyDescent="0.2">
      <c r="C59" s="247" t="s">
        <v>54</v>
      </c>
      <c r="D59" s="242"/>
      <c r="E59" s="260" t="s">
        <v>64</v>
      </c>
      <c r="F59" s="260"/>
      <c r="G59" s="64"/>
      <c r="H59" s="247" t="s">
        <v>55</v>
      </c>
      <c r="I59" s="247"/>
      <c r="J59" s="260" t="s">
        <v>58</v>
      </c>
      <c r="K59" s="260"/>
      <c r="L59" s="65"/>
      <c r="M59" s="65"/>
    </row>
    <row r="60" spans="3:13" x14ac:dyDescent="0.2"/>
    <row r="61" spans="3:13" ht="24" x14ac:dyDescent="0.2">
      <c r="C61" s="40"/>
      <c r="D61" s="40"/>
      <c r="E61" s="256" t="s">
        <v>19</v>
      </c>
      <c r="F61" s="256"/>
      <c r="G61" s="256"/>
      <c r="H61" s="256"/>
      <c r="I61" s="256"/>
    </row>
    <row r="62" spans="3:13" ht="19" x14ac:dyDescent="0.2">
      <c r="C62" s="40"/>
      <c r="D62" s="40"/>
      <c r="E62" s="66" t="s">
        <v>56</v>
      </c>
      <c r="F62" s="66" t="s">
        <v>57</v>
      </c>
      <c r="G62" s="66" t="s">
        <v>58</v>
      </c>
      <c r="H62" s="66" t="s">
        <v>59</v>
      </c>
      <c r="I62" s="66" t="s">
        <v>60</v>
      </c>
    </row>
    <row r="63" spans="3:13" ht="5.25" customHeight="1" x14ac:dyDescent="0.2">
      <c r="C63" s="40"/>
      <c r="D63" s="40"/>
      <c r="E63" s="66"/>
      <c r="F63" s="66"/>
      <c r="G63" s="66"/>
      <c r="H63" s="66"/>
      <c r="I63" s="66"/>
    </row>
    <row r="64" spans="3:13" ht="37.5" customHeight="1" x14ac:dyDescent="0.2">
      <c r="C64" s="257" t="s">
        <v>17</v>
      </c>
      <c r="D64" s="66" t="s">
        <v>61</v>
      </c>
      <c r="E64" s="67" t="str">
        <f>CONCATENATE(IF($O$20="11","Inherente","")," ",IF($N$31="11","Residual",""))</f>
        <v xml:space="preserve"> </v>
      </c>
      <c r="F64" s="67" t="str">
        <f>CONCATENATE(IF($O$20="12","Inherente","")," ",IF($N$31="12","Residual",""))</f>
        <v xml:space="preserve"> </v>
      </c>
      <c r="G64" s="67" t="str">
        <f>CONCATENATE(IF($O$20="13","Inherente","")," ",IF($N$31="13","Residual",""))</f>
        <v xml:space="preserve"> </v>
      </c>
      <c r="H64" s="67" t="str">
        <f>CONCATENATE(IF($O$20="14","Inherente","")," ",IF($N$31="14","Residual",""))</f>
        <v xml:space="preserve"> </v>
      </c>
      <c r="I64" s="68" t="str">
        <f>CONCATENATE(IF($O$20="15","Inherente","")," ",IF($N$31="15","Residual",""))</f>
        <v xml:space="preserve"> </v>
      </c>
      <c r="K64" s="69" t="s">
        <v>62</v>
      </c>
      <c r="L64" s="70"/>
      <c r="M64" s="70"/>
    </row>
    <row r="65" spans="3:13" ht="37.5" customHeight="1" x14ac:dyDescent="0.2">
      <c r="C65" s="257"/>
      <c r="D65" s="66" t="s">
        <v>63</v>
      </c>
      <c r="E65" s="71" t="str">
        <f>CONCATENATE(IF($O$20="21","Inherente","")," ",IF($N$31="21","Residual",""))</f>
        <v xml:space="preserve"> </v>
      </c>
      <c r="F65" s="71" t="str">
        <f>CONCATENATE(IF($O$20="22","Inherente","")," ",IF($N$31="22","Residual",""))</f>
        <v xml:space="preserve"> </v>
      </c>
      <c r="G65" s="67" t="str">
        <f>CONCATENATE(IF($O$20="23","Inherente","")," ",IF($N$31="23","Residual",""))</f>
        <v xml:space="preserve">Inherente </v>
      </c>
      <c r="H65" s="67" t="str">
        <f>CONCATENATE(IF($O$20="24","Inherente","")," ",IF($N$31="24","Residual",""))</f>
        <v xml:space="preserve"> </v>
      </c>
      <c r="I65" s="68" t="str">
        <f>CONCATENATE(IF($O$20="25","Inherente","")," ",IF($N$31="25","Residual",""))</f>
        <v xml:space="preserve"> </v>
      </c>
      <c r="K65" s="72" t="s">
        <v>64</v>
      </c>
      <c r="L65" s="73"/>
      <c r="M65" s="73"/>
    </row>
    <row r="66" spans="3:13" ht="37.5" customHeight="1" x14ac:dyDescent="0.2">
      <c r="C66" s="257"/>
      <c r="D66" s="66" t="s">
        <v>65</v>
      </c>
      <c r="E66" s="71" t="str">
        <f>CONCATENATE(IF($O$20="31","Inherente","")," ",IF($N$31="31","Residual",""))</f>
        <v xml:space="preserve"> </v>
      </c>
      <c r="F66" s="71" t="str">
        <f>CONCATENATE(IF($O$20="32","Inherente","")," ",IF($N$31="32","Residual",""))</f>
        <v xml:space="preserve"> </v>
      </c>
      <c r="G66" s="71" t="str">
        <f>CONCATENATE(IF($O$20="33","Inherente","")," ",IF($N$31="33","Residual",""))</f>
        <v xml:space="preserve"> </v>
      </c>
      <c r="H66" s="67" t="str">
        <f>CONCATENATE(IF($O$20="34","Inherente","")," ",IF($N$31="34","Residual",""))</f>
        <v xml:space="preserve"> </v>
      </c>
      <c r="I66" s="68" t="str">
        <f>CONCATENATE(IF($O$20="35","Inherente","")," ",IF($N$31="35","Residual",""))</f>
        <v xml:space="preserve"> </v>
      </c>
      <c r="K66" s="74" t="s">
        <v>58</v>
      </c>
      <c r="L66" s="75"/>
      <c r="M66" s="75"/>
    </row>
    <row r="67" spans="3:13" ht="37.5" customHeight="1" x14ac:dyDescent="0.2">
      <c r="C67" s="257"/>
      <c r="D67" s="66" t="s">
        <v>66</v>
      </c>
      <c r="E67" s="76" t="str">
        <f>CONCATENATE(IF($O$20="41","Inherente","")," ",IF($N$31="41","Residual",""))</f>
        <v xml:space="preserve"> </v>
      </c>
      <c r="F67" s="71" t="str">
        <f>CONCATENATE(IF($O$20="42","Inherente","")," ",IF($N$31="42","Residual",""))</f>
        <v xml:space="preserve"> </v>
      </c>
      <c r="G67" s="71" t="str">
        <f>CONCATENATE(IF($O$20="43","Inherente","")," ",IF($N$31="43","Residual",""))</f>
        <v xml:space="preserve"> </v>
      </c>
      <c r="H67" s="67" t="str">
        <f>CONCATENATE(IF($O$20="44","Inherente","")," ",IF($N$31="44","Residual",""))</f>
        <v xml:space="preserve"> </v>
      </c>
      <c r="I67" s="68" t="str">
        <f>CONCATENATE(IF($O$20="45","Inherente","")," ",IF($N$31="45","Residual",""))</f>
        <v xml:space="preserve"> </v>
      </c>
      <c r="K67" s="77" t="s">
        <v>67</v>
      </c>
      <c r="L67" s="78"/>
      <c r="M67" s="78"/>
    </row>
    <row r="68" spans="3:13" ht="37.5" customHeight="1" x14ac:dyDescent="0.2">
      <c r="C68" s="257"/>
      <c r="D68" s="66" t="s">
        <v>68</v>
      </c>
      <c r="E68" s="76" t="str">
        <f>CONCATENATE(IF($O$20="51","Inherente","")," ",IF($N$31="51","Residual",""))</f>
        <v xml:space="preserve"> </v>
      </c>
      <c r="F68" s="76" t="str">
        <f>CONCATENATE(IF($O$20="52","Inherente","")," ",IF($N$31="52","Residual",""))</f>
        <v xml:space="preserve"> </v>
      </c>
      <c r="G68" s="71" t="str">
        <f>CONCATENATE(IF($O$20="53","Inherente","")," ",IF($N$31="53","Residual",""))</f>
        <v xml:space="preserve"> Residual</v>
      </c>
      <c r="H68" s="67" t="str">
        <f>CONCATENATE(IF($O$20="54","Inherente","")," ",IF($N$31="54","Residual",""))</f>
        <v xml:space="preserve"> </v>
      </c>
      <c r="I68" s="68" t="str">
        <f>CONCATENATE(IF($O$20="55","Inherente","")," ",IF($N$31="55","Residual",""))</f>
        <v xml:space="preserve"> </v>
      </c>
    </row>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sheetData>
  <sheetProtection selectLockedCells="1"/>
  <mergeCells count="78">
    <mergeCell ref="E61:I61"/>
    <mergeCell ref="C64:C68"/>
    <mergeCell ref="D55:E55"/>
    <mergeCell ref="H55:I55"/>
    <mergeCell ref="J55:K55"/>
    <mergeCell ref="C57:K57"/>
    <mergeCell ref="C59:D59"/>
    <mergeCell ref="E59:F59"/>
    <mergeCell ref="H59:I59"/>
    <mergeCell ref="J59:K59"/>
    <mergeCell ref="D53:E53"/>
    <mergeCell ref="H53:I53"/>
    <mergeCell ref="J53:K53"/>
    <mergeCell ref="D54:E54"/>
    <mergeCell ref="H54:I54"/>
    <mergeCell ref="J54:K54"/>
    <mergeCell ref="D51:E51"/>
    <mergeCell ref="H51:I51"/>
    <mergeCell ref="J51:K51"/>
    <mergeCell ref="D52:E52"/>
    <mergeCell ref="H52:I52"/>
    <mergeCell ref="J52:K52"/>
    <mergeCell ref="D49:E49"/>
    <mergeCell ref="H49:I49"/>
    <mergeCell ref="J49:K49"/>
    <mergeCell ref="D50:E50"/>
    <mergeCell ref="H50:I50"/>
    <mergeCell ref="J50:K50"/>
    <mergeCell ref="D47:E47"/>
    <mergeCell ref="H47:I47"/>
    <mergeCell ref="J47:K47"/>
    <mergeCell ref="D48:E48"/>
    <mergeCell ref="H48:I48"/>
    <mergeCell ref="J48:K48"/>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92" priority="23">
      <formula>$C$18="Muy Alta 100%"</formula>
    </cfRule>
    <cfRule type="expression" dxfId="91" priority="27">
      <formula>$C$18="Muy Baja 20%"</formula>
    </cfRule>
    <cfRule type="expression" dxfId="90" priority="26">
      <formula>$C$18="Baja 40%"</formula>
    </cfRule>
    <cfRule type="expression" dxfId="89" priority="25">
      <formula>$C$18="Media 60%"</formula>
    </cfRule>
    <cfRule type="expression" dxfId="88" priority="24">
      <formula>$C$18="Alta 80%"</formula>
    </cfRule>
  </conditionalFormatting>
  <conditionalFormatting sqref="E22">
    <cfRule type="expression" dxfId="87" priority="14">
      <formula>E22="Catastrófico 100%"</formula>
    </cfRule>
    <cfRule type="expression" dxfId="86" priority="15">
      <formula>E22="Mayor 80%"</formula>
    </cfRule>
    <cfRule type="expression" dxfId="85" priority="16">
      <formula>E22="Moderado 60%"</formula>
    </cfRule>
    <cfRule type="expression" dxfId="84" priority="17">
      <formula>E22="Leve 20%"</formula>
    </cfRule>
    <cfRule type="expression" dxfId="83" priority="18">
      <formula>E22="Menor 40%"</formula>
    </cfRule>
  </conditionalFormatting>
  <conditionalFormatting sqref="E24">
    <cfRule type="expression" dxfId="82" priority="9">
      <formula>E24="Catastrófico 100%"</formula>
    </cfRule>
    <cfRule type="expression" dxfId="81" priority="10">
      <formula>E24="Mayor 80%"</formula>
    </cfRule>
    <cfRule type="expression" dxfId="80" priority="11">
      <formula>E24="Moderado 60%"</formula>
    </cfRule>
    <cfRule type="expression" dxfId="79" priority="12">
      <formula>E24="Leve 20%"</formula>
    </cfRule>
    <cfRule type="expression" dxfId="78" priority="13">
      <formula>E24="Menor 40%"</formula>
    </cfRule>
  </conditionalFormatting>
  <conditionalFormatting sqref="E26">
    <cfRule type="expression" dxfId="77" priority="4">
      <formula>E26="Catastrófico 100%"</formula>
    </cfRule>
    <cfRule type="expression" dxfId="76" priority="5">
      <formula>E26="Mayor 80%"</formula>
    </cfRule>
    <cfRule type="expression" dxfId="75" priority="6">
      <formula>E26="Moderado 60%"</formula>
    </cfRule>
    <cfRule type="expression" dxfId="74" priority="7">
      <formula>E26="Leve 20%"</formula>
    </cfRule>
    <cfRule type="expression" dxfId="73" priority="8">
      <formula>E26="Menor 40%"</formula>
    </cfRule>
  </conditionalFormatting>
  <conditionalFormatting sqref="E59">
    <cfRule type="expression" dxfId="72" priority="31">
      <formula>$E$59="Bajo"</formula>
    </cfRule>
    <cfRule type="expression" dxfId="71" priority="28">
      <formula>$E$59="Extremo"</formula>
    </cfRule>
    <cfRule type="expression" dxfId="70" priority="29">
      <formula>$E$59="Alto"</formula>
    </cfRule>
    <cfRule type="expression" dxfId="69" priority="30">
      <formula>$E$59="Moderado"</formula>
    </cfRule>
  </conditionalFormatting>
  <conditionalFormatting sqref="G22:M22">
    <cfRule type="expression" dxfId="68" priority="3">
      <formula>$E$22&lt;&gt;""</formula>
    </cfRule>
  </conditionalFormatting>
  <conditionalFormatting sqref="G24:M24">
    <cfRule type="expression" dxfId="67" priority="2">
      <formula>$E$24&lt;&gt;""</formula>
    </cfRule>
  </conditionalFormatting>
  <conditionalFormatting sqref="G26:M26">
    <cfRule type="expression" dxfId="66" priority="1">
      <formula>$E$26&lt;&gt;""</formula>
    </cfRule>
  </conditionalFormatting>
  <conditionalFormatting sqref="J59">
    <cfRule type="expression" dxfId="65" priority="22">
      <formula>$J$59="Bajo"</formula>
    </cfRule>
    <cfRule type="expression" dxfId="64" priority="21">
      <formula>$J$59="Moderado"</formula>
    </cfRule>
    <cfRule type="expression" dxfId="63" priority="20">
      <formula>$J$59="Alto"</formula>
    </cfRule>
    <cfRule type="expression" dxfId="62" priority="19">
      <formula>$J$59="Extremo"</formula>
    </cfRule>
  </conditionalFormatting>
  <dataValidations count="8">
    <dataValidation type="list" allowBlank="1" showInputMessage="1" showErrorMessage="1" sqref="F32:F40" xr:uid="{67C84D76-FBE8-4C31-B70F-A9543BA43907}">
      <formula1>"Preventivo,Detectivo,Correctivo"</formula1>
    </dataValidation>
    <dataValidation type="list" allowBlank="1" showInputMessage="1" showErrorMessage="1" sqref="G32:G40" xr:uid="{00BF7A7D-A8EC-4759-BECE-9BE212CCFB64}">
      <formula1>"Automático,Manual"</formula1>
    </dataValidation>
    <dataValidation type="list" allowBlank="1" showInputMessage="1" showErrorMessage="1" sqref="H32:H40" xr:uid="{DCAB8B2E-3516-41F0-A49B-2AA2676E220D}">
      <formula1>"Documentado,Sin Documentar"</formula1>
    </dataValidation>
    <dataValidation type="list" allowBlank="1" showInputMessage="1" showErrorMessage="1" sqref="I32:I40" xr:uid="{C41F06D9-C5B0-4F35-B60E-5C6F86024F4D}">
      <formula1>"Continua,Aleatoria"</formula1>
    </dataValidation>
    <dataValidation type="list" allowBlank="1" showInputMessage="1" showErrorMessage="1" sqref="J32:J40" xr:uid="{358C879F-93A4-4704-9846-C60009881FBA}">
      <formula1>"Con Registro,Sin Registro"</formula1>
    </dataValidation>
    <dataValidation type="list" allowBlank="1" showInputMessage="1" showErrorMessage="1" sqref="C18:E18" xr:uid="{861255A2-6F27-4E07-8E22-34B325B2F10F}">
      <formula1>"Muy Baja 20%,Baja 40%,Media 60%,Alta 80%,Muy Alta 100%"</formula1>
    </dataValidation>
    <dataValidation type="list" allowBlank="1" showInputMessage="1" showErrorMessage="1" sqref="C44:C55" xr:uid="{B149F470-85B5-4FE2-9DB8-F1DF4D91588A}">
      <formula1>"Nacional,Regional,Centro Zonal"</formula1>
    </dataValidation>
    <dataValidation type="list" allowBlank="1" showInputMessage="1" showErrorMessage="1" sqref="K12" xr:uid="{78AE3991-ECDF-472E-A774-40824CAF56B5}">
      <formula1>"Cumplimiento,Reputacional,Económico"</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DD236-A460-4475-9C21-6976588B5AA8}">
  <sheetPr>
    <tabColor theme="8"/>
    <pageSetUpPr fitToPage="1"/>
  </sheetPr>
  <dimension ref="A1:S89"/>
  <sheetViews>
    <sheetView showGridLines="0" zoomScale="90" zoomScaleNormal="90" zoomScaleSheetLayoutView="80" zoomScalePageLayoutView="80" workbookViewId="0">
      <selection activeCell="F76" sqref="F76"/>
    </sheetView>
  </sheetViews>
  <sheetFormatPr baseColWidth="10" defaultColWidth="0" defaultRowHeight="15" customHeight="1" zeroHeight="1" x14ac:dyDescent="0.2"/>
  <cols>
    <col min="1" max="2" width="2.83203125" style="33" customWidth="1"/>
    <col min="3" max="3" width="17.1640625" style="33" customWidth="1"/>
    <col min="4" max="4" width="21.5" style="33" customWidth="1"/>
    <col min="5" max="5" width="24.1640625" style="33" customWidth="1"/>
    <col min="6" max="6" width="23" style="33" customWidth="1"/>
    <col min="7" max="11" width="21.5" style="33" customWidth="1"/>
    <col min="12" max="13" width="5.1640625" style="33" hidden="1" customWidth="1"/>
    <col min="14" max="15" width="5" style="33" hidden="1" customWidth="1"/>
    <col min="16" max="17" width="2.83203125" style="33" customWidth="1"/>
    <col min="18" max="19" width="0" style="33" hidden="1" customWidth="1"/>
    <col min="20" max="16384" width="11.5" style="33" hidden="1"/>
  </cols>
  <sheetData>
    <row r="1" spans="3:13" x14ac:dyDescent="0.2"/>
    <row r="2" spans="3:13" ht="23.25" customHeight="1" x14ac:dyDescent="0.2">
      <c r="C2" s="232" t="s">
        <v>0</v>
      </c>
      <c r="D2" s="232"/>
      <c r="E2" s="232"/>
      <c r="F2" s="232"/>
      <c r="G2" s="232"/>
      <c r="H2" s="232"/>
      <c r="I2" s="232"/>
      <c r="J2" s="232"/>
      <c r="K2" s="232"/>
      <c r="L2" s="36"/>
      <c r="M2" s="36"/>
    </row>
    <row r="3" spans="3:13" x14ac:dyDescent="0.2"/>
    <row r="4" spans="3:13" ht="21" x14ac:dyDescent="0.2">
      <c r="C4" s="37" t="s">
        <v>1</v>
      </c>
      <c r="D4" s="233" t="s">
        <v>367</v>
      </c>
      <c r="E4" s="233"/>
      <c r="F4" s="233"/>
      <c r="G4" s="233"/>
      <c r="H4" s="233"/>
      <c r="I4" s="38" t="s">
        <v>3</v>
      </c>
      <c r="J4" s="233" t="s">
        <v>376</v>
      </c>
      <c r="K4" s="233"/>
      <c r="L4" s="39"/>
      <c r="M4" s="39"/>
    </row>
    <row r="5" spans="3:13" ht="6" customHeight="1" x14ac:dyDescent="0.2">
      <c r="C5" s="40"/>
      <c r="D5" s="40"/>
      <c r="E5" s="40"/>
    </row>
    <row r="6" spans="3:13" ht="19" x14ac:dyDescent="0.25">
      <c r="C6" s="41" t="s">
        <v>5</v>
      </c>
      <c r="D6" s="37"/>
      <c r="E6" s="37"/>
    </row>
    <row r="7" spans="3:13" ht="43.5" customHeight="1" x14ac:dyDescent="0.2">
      <c r="C7" s="234" t="s">
        <v>377</v>
      </c>
      <c r="D7" s="234"/>
      <c r="E7" s="234"/>
      <c r="F7" s="234"/>
      <c r="G7" s="234"/>
      <c r="H7" s="234"/>
      <c r="I7" s="234"/>
      <c r="J7" s="234"/>
      <c r="K7" s="234"/>
      <c r="L7" s="34"/>
      <c r="M7" s="34"/>
    </row>
    <row r="8" spans="3:13" ht="6" customHeight="1" x14ac:dyDescent="0.2"/>
    <row r="9" spans="3:13" ht="19" x14ac:dyDescent="0.25">
      <c r="C9" s="41" t="s">
        <v>7</v>
      </c>
    </row>
    <row r="10" spans="3:13" ht="22.5" customHeight="1" x14ac:dyDescent="0.25">
      <c r="C10" s="312" t="s">
        <v>370</v>
      </c>
      <c r="D10" s="313"/>
      <c r="E10" s="313"/>
      <c r="F10" s="313"/>
      <c r="G10" s="313"/>
      <c r="H10" s="313"/>
      <c r="I10" s="313"/>
      <c r="J10" s="313"/>
      <c r="K10" s="314"/>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c r="H12" s="44" t="s">
        <v>13</v>
      </c>
      <c r="I12" s="45"/>
      <c r="J12" s="37" t="s">
        <v>14</v>
      </c>
      <c r="K12" s="46" t="s">
        <v>15</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325</v>
      </c>
      <c r="D18" s="239"/>
      <c r="E18" s="239"/>
      <c r="F18" s="239"/>
      <c r="G18" s="239"/>
      <c r="H18" s="239"/>
      <c r="I18" s="239"/>
      <c r="J18" s="239"/>
      <c r="K18" s="239"/>
      <c r="L18" s="47"/>
      <c r="M18" s="47"/>
      <c r="N18" s="48">
        <v>0.8</v>
      </c>
      <c r="O18" s="48">
        <v>2</v>
      </c>
    </row>
    <row r="19" spans="3:16" ht="15.75" customHeight="1" x14ac:dyDescent="0.2"/>
    <row r="20" spans="3:16" ht="19" x14ac:dyDescent="0.2">
      <c r="C20" s="238" t="s">
        <v>19</v>
      </c>
      <c r="D20" s="238"/>
      <c r="E20" s="238"/>
      <c r="F20" s="238"/>
      <c r="G20" s="238"/>
      <c r="H20" s="238"/>
      <c r="I20" s="238"/>
      <c r="J20" s="238"/>
      <c r="K20" s="238"/>
      <c r="L20" s="39"/>
      <c r="M20" s="39"/>
      <c r="O20" s="40" t="str">
        <f>CONCATENATE(O18,O22)</f>
        <v>23</v>
      </c>
    </row>
    <row r="21" spans="3:16" ht="6" customHeight="1" x14ac:dyDescent="0.2"/>
    <row r="22" spans="3:16" ht="33.75" customHeight="1" x14ac:dyDescent="0.2">
      <c r="C22" s="240" t="s">
        <v>20</v>
      </c>
      <c r="D22" s="241"/>
      <c r="E22" s="242" t="s">
        <v>21</v>
      </c>
      <c r="F22" s="242"/>
      <c r="G22" s="243" t="str">
        <f>IFERROR(VLOOKUP(E22,[11]Hoja2!$B$3:$E$7,2,FALSE),"")</f>
        <v/>
      </c>
      <c r="H22" s="243"/>
      <c r="I22" s="243"/>
      <c r="J22" s="243"/>
      <c r="K22" s="243"/>
      <c r="L22" s="49" t="s">
        <v>371</v>
      </c>
      <c r="M22" s="49"/>
      <c r="N22" s="33">
        <f>IF(MAX(L22,L24,L26)=0,"",MAX(L22,L24,L26))</f>
        <v>0.6</v>
      </c>
      <c r="O22" s="33">
        <v>3</v>
      </c>
    </row>
    <row r="23" spans="3:16" ht="6" customHeight="1" x14ac:dyDescent="0.2"/>
    <row r="24" spans="3:16" ht="33.75" customHeight="1" x14ac:dyDescent="0.2">
      <c r="C24" s="240" t="s">
        <v>22</v>
      </c>
      <c r="D24" s="241"/>
      <c r="E24" s="242" t="s">
        <v>23</v>
      </c>
      <c r="F24" s="242"/>
      <c r="G24" s="245" t="str">
        <f>IFERROR(VLOOKUP(E24,[11]Hoja2!$B$3:$E$7,3,FALSE),"")</f>
        <v>El riesgo afecta la imagen de la entidad con algunos usuarios de relevancia frente al logro de los objetivos.</v>
      </c>
      <c r="H24" s="245"/>
      <c r="I24" s="245"/>
      <c r="J24" s="245"/>
      <c r="K24" s="245"/>
      <c r="L24" s="49">
        <v>0.6</v>
      </c>
      <c r="M24" s="50"/>
    </row>
    <row r="25" spans="3:16" ht="5.25" customHeight="1" x14ac:dyDescent="0.2">
      <c r="F25" s="34"/>
      <c r="G25" s="34"/>
      <c r="I25" s="34"/>
      <c r="J25" s="34"/>
      <c r="K25" s="34"/>
      <c r="L25" s="34"/>
      <c r="M25" s="34"/>
    </row>
    <row r="26" spans="3:16" ht="33.75" customHeight="1" x14ac:dyDescent="0.2">
      <c r="C26" s="240" t="s">
        <v>24</v>
      </c>
      <c r="D26" s="241"/>
      <c r="E26" s="242" t="s">
        <v>111</v>
      </c>
      <c r="F26" s="242"/>
      <c r="G26" s="245" t="str">
        <f>IFERROR(VLOOKUP(E26,[11]Hoja2!$B$3:$E$7,4,FALSE),"")</f>
        <v>Impactaría de manera mínima en el logro del objetivo.</v>
      </c>
      <c r="H26" s="245"/>
      <c r="I26" s="245"/>
      <c r="J26" s="245"/>
      <c r="K26" s="245"/>
      <c r="L26" s="33">
        <v>0.4</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5</v>
      </c>
      <c r="O30" s="33">
        <f>IFERROR(IF(O39="",0,IF(O39&lt;=0.2,1,IF(AND(O39&gt;0.2,O39&lt;=0.4),2,IF(AND(O39&gt;0.4,O39&lt;=0.6),3,IF(AND(O39&gt;0.6,O39&lt;=0.8),4,5))))),"")</f>
        <v>3</v>
      </c>
    </row>
    <row r="31" spans="3:16" ht="19" x14ac:dyDescent="0.2">
      <c r="C31" s="239"/>
      <c r="D31" s="239"/>
      <c r="E31" s="239"/>
      <c r="F31" s="35" t="s">
        <v>30</v>
      </c>
      <c r="G31" s="35" t="s">
        <v>31</v>
      </c>
      <c r="H31" s="35" t="s">
        <v>32</v>
      </c>
      <c r="I31" s="35" t="s">
        <v>33</v>
      </c>
      <c r="J31" s="35" t="s">
        <v>34</v>
      </c>
      <c r="K31" s="247"/>
      <c r="L31" s="51"/>
      <c r="M31" s="51"/>
      <c r="N31" s="52" t="str">
        <f>CONCATENATE(N30,O30)</f>
        <v>53</v>
      </c>
      <c r="O31" s="52"/>
      <c r="P31" s="53"/>
    </row>
    <row r="32" spans="3:16" ht="105" customHeight="1" x14ac:dyDescent="0.2">
      <c r="C32" s="353" t="s">
        <v>378</v>
      </c>
      <c r="D32" s="353"/>
      <c r="E32" s="353"/>
      <c r="F32" s="82" t="s">
        <v>36</v>
      </c>
      <c r="G32" s="82" t="s">
        <v>37</v>
      </c>
      <c r="H32" s="82" t="s">
        <v>38</v>
      </c>
      <c r="I32" s="82" t="s">
        <v>76</v>
      </c>
      <c r="J32" s="82" t="s">
        <v>40</v>
      </c>
      <c r="K32" s="83">
        <v>1</v>
      </c>
      <c r="L32" s="56">
        <f t="shared" ref="L32:L39" si="0">IF(F32="Preventivo",0.25,IF(F32="Detectivo",0.15,IF(F32="Correctivo",0.1,"")))</f>
        <v>0.25</v>
      </c>
      <c r="M32" s="56">
        <f t="shared" ref="M32:M39" si="1">IF(G32="Automático",0.25,IF(G32="Manual",0.15,""))</f>
        <v>0.15</v>
      </c>
      <c r="N32" s="52">
        <f>IFERROR(IF(OR(F32="Detectivo",F32="Preventivo"),N18-(N18*K32),N18),N18)</f>
        <v>0</v>
      </c>
      <c r="O32" s="52">
        <f>IFERROR(IF(F32="Correctivo",N22-(N22*K32),N22),N22)</f>
        <v>0.6</v>
      </c>
    </row>
    <row r="33" spans="3:15" ht="30" hidden="1" customHeight="1" x14ac:dyDescent="0.2">
      <c r="C33" s="252"/>
      <c r="D33" s="252"/>
      <c r="E33" s="252"/>
      <c r="F33" s="54"/>
      <c r="G33" s="54"/>
      <c r="H33" s="54"/>
      <c r="I33" s="54"/>
      <c r="J33" s="54"/>
      <c r="K33" s="55" t="str">
        <f t="shared" ref="K33:K39" si="2">IFERROR(L33+M33,"")</f>
        <v/>
      </c>
      <c r="L33" s="56" t="str">
        <f t="shared" si="0"/>
        <v/>
      </c>
      <c r="M33" s="56" t="str">
        <f t="shared" si="1"/>
        <v/>
      </c>
      <c r="N33" s="52">
        <f t="shared" ref="N33:N39" si="3">IFERROR(IF(OR(F33="Detectivo",F33="Preventivo"),N32-(N32*K33),N32),N32)</f>
        <v>0</v>
      </c>
      <c r="O33" s="52">
        <f t="shared" ref="O33:O39" si="4">IFERROR(IF(F33="Correctivo",O32-(O32*K33),O32),O32)</f>
        <v>0.6</v>
      </c>
    </row>
    <row r="34" spans="3:15" ht="30" hidden="1" customHeight="1" x14ac:dyDescent="0.2">
      <c r="C34" s="252"/>
      <c r="D34" s="252"/>
      <c r="E34" s="252"/>
      <c r="F34" s="54"/>
      <c r="G34" s="54"/>
      <c r="H34" s="54"/>
      <c r="I34" s="54"/>
      <c r="J34" s="54"/>
      <c r="K34" s="55" t="str">
        <f t="shared" si="2"/>
        <v/>
      </c>
      <c r="L34" s="56" t="str">
        <f t="shared" si="0"/>
        <v/>
      </c>
      <c r="M34" s="56" t="str">
        <f t="shared" si="1"/>
        <v/>
      </c>
      <c r="N34" s="52">
        <f t="shared" si="3"/>
        <v>0</v>
      </c>
      <c r="O34" s="52">
        <f t="shared" si="4"/>
        <v>0.6</v>
      </c>
    </row>
    <row r="35" spans="3:15" ht="30" hidden="1" customHeight="1" x14ac:dyDescent="0.2">
      <c r="C35" s="252"/>
      <c r="D35" s="252"/>
      <c r="E35" s="252"/>
      <c r="F35" s="57"/>
      <c r="G35" s="57"/>
      <c r="H35" s="57"/>
      <c r="I35" s="57"/>
      <c r="J35" s="57"/>
      <c r="K35" s="55" t="str">
        <f t="shared" si="2"/>
        <v/>
      </c>
      <c r="L35" s="56" t="str">
        <f t="shared" si="0"/>
        <v/>
      </c>
      <c r="M35" s="56" t="str">
        <f t="shared" si="1"/>
        <v/>
      </c>
      <c r="N35" s="52">
        <f t="shared" si="3"/>
        <v>0</v>
      </c>
      <c r="O35" s="52">
        <f t="shared" si="4"/>
        <v>0.6</v>
      </c>
    </row>
    <row r="36" spans="3:15" ht="30" hidden="1" customHeight="1" x14ac:dyDescent="0.2">
      <c r="C36" s="252"/>
      <c r="D36" s="252"/>
      <c r="E36" s="252"/>
      <c r="F36" s="57"/>
      <c r="G36" s="57"/>
      <c r="H36" s="57"/>
      <c r="I36" s="57"/>
      <c r="J36" s="57"/>
      <c r="K36" s="55" t="str">
        <f t="shared" si="2"/>
        <v/>
      </c>
      <c r="L36" s="56" t="str">
        <f t="shared" si="0"/>
        <v/>
      </c>
      <c r="M36" s="56" t="str">
        <f t="shared" si="1"/>
        <v/>
      </c>
      <c r="N36" s="52">
        <f t="shared" si="3"/>
        <v>0</v>
      </c>
      <c r="O36" s="52">
        <f t="shared" si="4"/>
        <v>0.6</v>
      </c>
    </row>
    <row r="37" spans="3:15" ht="30" hidden="1" customHeight="1" x14ac:dyDescent="0.2">
      <c r="C37" s="252"/>
      <c r="D37" s="252"/>
      <c r="E37" s="252"/>
      <c r="F37" s="57"/>
      <c r="G37" s="57"/>
      <c r="H37" s="57"/>
      <c r="I37" s="57"/>
      <c r="J37" s="57"/>
      <c r="K37" s="55" t="str">
        <f t="shared" si="2"/>
        <v/>
      </c>
      <c r="L37" s="56" t="str">
        <f t="shared" si="0"/>
        <v/>
      </c>
      <c r="M37" s="56" t="str">
        <f t="shared" si="1"/>
        <v/>
      </c>
      <c r="N37" s="52">
        <f t="shared" si="3"/>
        <v>0</v>
      </c>
      <c r="O37" s="52">
        <f t="shared" si="4"/>
        <v>0.6</v>
      </c>
    </row>
    <row r="38" spans="3:15" ht="30" hidden="1" customHeight="1" x14ac:dyDescent="0.2">
      <c r="C38" s="252"/>
      <c r="D38" s="252"/>
      <c r="E38" s="252"/>
      <c r="F38" s="57"/>
      <c r="G38" s="57"/>
      <c r="H38" s="57"/>
      <c r="I38" s="57"/>
      <c r="J38" s="57"/>
      <c r="K38" s="55" t="str">
        <f t="shared" si="2"/>
        <v/>
      </c>
      <c r="L38" s="56" t="str">
        <f t="shared" si="0"/>
        <v/>
      </c>
      <c r="M38" s="56" t="str">
        <f t="shared" si="1"/>
        <v/>
      </c>
      <c r="N38" s="52">
        <f t="shared" si="3"/>
        <v>0</v>
      </c>
      <c r="O38" s="52">
        <f t="shared" si="4"/>
        <v>0.6</v>
      </c>
    </row>
    <row r="39" spans="3:15" ht="30" hidden="1" customHeight="1" x14ac:dyDescent="0.2">
      <c r="C39" s="252"/>
      <c r="D39" s="252"/>
      <c r="E39" s="252"/>
      <c r="F39" s="57"/>
      <c r="G39" s="57"/>
      <c r="H39" s="57"/>
      <c r="I39" s="57"/>
      <c r="J39" s="57"/>
      <c r="K39" s="55" t="str">
        <f t="shared" si="2"/>
        <v/>
      </c>
      <c r="L39" s="56" t="str">
        <f t="shared" si="0"/>
        <v/>
      </c>
      <c r="M39" s="56" t="str">
        <f t="shared" si="1"/>
        <v/>
      </c>
      <c r="N39" s="52">
        <f t="shared" si="3"/>
        <v>0</v>
      </c>
      <c r="O39" s="52">
        <f t="shared" si="4"/>
        <v>0.6</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83.25" customHeight="1" x14ac:dyDescent="0.2">
      <c r="C44" s="167" t="s">
        <v>48</v>
      </c>
      <c r="D44" s="353" t="s">
        <v>379</v>
      </c>
      <c r="E44" s="353"/>
      <c r="F44" s="173">
        <v>46054</v>
      </c>
      <c r="G44" s="173">
        <v>46371</v>
      </c>
      <c r="H44" s="426" t="s">
        <v>374</v>
      </c>
      <c r="I44" s="427"/>
      <c r="J44" s="382" t="s">
        <v>375</v>
      </c>
      <c r="K44" s="383"/>
      <c r="L44" s="34"/>
      <c r="M44" s="34"/>
    </row>
    <row r="45" spans="3:15" ht="30" hidden="1" customHeight="1" x14ac:dyDescent="0.2">
      <c r="C45" s="61"/>
      <c r="D45" s="296"/>
      <c r="E45" s="296"/>
      <c r="F45" s="62"/>
      <c r="G45" s="62"/>
      <c r="H45" s="297"/>
      <c r="I45" s="298"/>
      <c r="J45" s="297"/>
      <c r="K45" s="298"/>
      <c r="L45" s="34"/>
      <c r="M45" s="34"/>
    </row>
    <row r="46" spans="3:15" ht="30" hidden="1" customHeight="1" x14ac:dyDescent="0.2">
      <c r="C46" s="61"/>
      <c r="D46" s="296"/>
      <c r="E46" s="296"/>
      <c r="F46" s="62"/>
      <c r="G46" s="62"/>
      <c r="H46" s="349"/>
      <c r="I46" s="350"/>
      <c r="J46" s="297"/>
      <c r="K46" s="298"/>
      <c r="L46" s="34"/>
      <c r="M46" s="34"/>
    </row>
    <row r="47" spans="3:15" ht="30" hidden="1" customHeight="1" x14ac:dyDescent="0.2">
      <c r="C47" s="61"/>
      <c r="D47" s="296"/>
      <c r="E47" s="296"/>
      <c r="F47" s="62"/>
      <c r="G47" s="62"/>
      <c r="H47" s="297"/>
      <c r="I47" s="298"/>
      <c r="J47" s="297"/>
      <c r="K47" s="298"/>
      <c r="L47" s="34"/>
      <c r="M47" s="34"/>
    </row>
    <row r="48" spans="3:15" ht="30" hidden="1" customHeight="1" x14ac:dyDescent="0.2">
      <c r="C48" s="61"/>
      <c r="D48" s="296"/>
      <c r="E48" s="296"/>
      <c r="F48" s="62"/>
      <c r="G48" s="62"/>
      <c r="H48" s="297"/>
      <c r="I48" s="298"/>
      <c r="J48" s="297"/>
      <c r="K48" s="298"/>
      <c r="L48" s="34"/>
      <c r="M48" s="34"/>
    </row>
    <row r="49" spans="3:13" ht="30" hidden="1" customHeight="1" x14ac:dyDescent="0.2">
      <c r="C49" s="61"/>
      <c r="D49" s="296"/>
      <c r="E49" s="296"/>
      <c r="F49" s="62"/>
      <c r="G49" s="62"/>
      <c r="H49" s="297"/>
      <c r="I49" s="298"/>
      <c r="J49" s="297"/>
      <c r="K49" s="298"/>
      <c r="L49" s="34"/>
      <c r="M49" s="34"/>
    </row>
    <row r="50" spans="3:13" ht="30" hidden="1" customHeight="1" x14ac:dyDescent="0.2">
      <c r="C50" s="61"/>
      <c r="D50" s="296"/>
      <c r="E50" s="296"/>
      <c r="F50" s="62"/>
      <c r="G50" s="62"/>
      <c r="H50" s="297"/>
      <c r="I50" s="298"/>
      <c r="J50" s="297"/>
      <c r="K50" s="298"/>
      <c r="L50" s="34"/>
      <c r="M50" s="34"/>
    </row>
    <row r="51" spans="3:13" ht="30" hidden="1" customHeight="1" x14ac:dyDescent="0.2">
      <c r="C51" s="61"/>
      <c r="D51" s="296"/>
      <c r="E51" s="296"/>
      <c r="F51" s="62"/>
      <c r="G51" s="62"/>
      <c r="H51" s="297"/>
      <c r="I51" s="298"/>
      <c r="J51" s="297"/>
      <c r="K51" s="298"/>
      <c r="L51" s="34"/>
      <c r="M51" s="34"/>
    </row>
    <row r="52" spans="3:13" ht="30" hidden="1" customHeight="1" x14ac:dyDescent="0.2">
      <c r="C52" s="61"/>
      <c r="D52" s="296"/>
      <c r="E52" s="296"/>
      <c r="F52" s="62"/>
      <c r="G52" s="62"/>
      <c r="H52" s="297"/>
      <c r="I52" s="298"/>
      <c r="J52" s="297"/>
      <c r="K52" s="298"/>
      <c r="L52" s="34"/>
      <c r="M52" s="34"/>
    </row>
    <row r="53" spans="3:13" ht="30" hidden="1" customHeight="1" x14ac:dyDescent="0.2">
      <c r="C53" s="61"/>
      <c r="D53" s="296"/>
      <c r="E53" s="296"/>
      <c r="F53" s="62"/>
      <c r="G53" s="62"/>
      <c r="H53" s="297"/>
      <c r="I53" s="298"/>
      <c r="J53" s="297"/>
      <c r="K53" s="298"/>
      <c r="L53" s="34"/>
      <c r="M53" s="34"/>
    </row>
    <row r="54" spans="3:13" ht="30" hidden="1" customHeight="1" x14ac:dyDescent="0.2">
      <c r="C54" s="61"/>
      <c r="D54" s="296"/>
      <c r="E54" s="296"/>
      <c r="F54" s="62"/>
      <c r="G54" s="62"/>
      <c r="H54" s="297"/>
      <c r="I54" s="298"/>
      <c r="J54" s="297"/>
      <c r="K54" s="298"/>
      <c r="L54" s="34"/>
      <c r="M54" s="34"/>
    </row>
    <row r="55" spans="3:13" ht="30" hidden="1" customHeight="1" x14ac:dyDescent="0.2">
      <c r="C55" s="61"/>
      <c r="D55" s="296"/>
      <c r="E55" s="296"/>
      <c r="F55" s="62"/>
      <c r="G55" s="62"/>
      <c r="H55" s="297"/>
      <c r="I55" s="298"/>
      <c r="J55" s="297"/>
      <c r="K55" s="298"/>
      <c r="L55" s="34"/>
      <c r="M55" s="34"/>
    </row>
    <row r="56" spans="3:13" x14ac:dyDescent="0.2"/>
    <row r="57" spans="3:13" ht="21" x14ac:dyDescent="0.2">
      <c r="C57" s="232" t="s">
        <v>53</v>
      </c>
      <c r="D57" s="232"/>
      <c r="E57" s="232"/>
      <c r="F57" s="232"/>
      <c r="G57" s="232"/>
      <c r="H57" s="232"/>
      <c r="I57" s="232"/>
      <c r="J57" s="232"/>
      <c r="K57" s="232"/>
      <c r="L57" s="36"/>
      <c r="M57" s="36"/>
    </row>
    <row r="58" spans="3:13" x14ac:dyDescent="0.2"/>
    <row r="59" spans="3:13" ht="47" x14ac:dyDescent="0.2">
      <c r="C59" s="247" t="s">
        <v>54</v>
      </c>
      <c r="D59" s="242"/>
      <c r="E59" s="260" t="s">
        <v>64</v>
      </c>
      <c r="F59" s="260"/>
      <c r="G59" s="64"/>
      <c r="H59" s="247" t="s">
        <v>55</v>
      </c>
      <c r="I59" s="247"/>
      <c r="J59" s="260" t="s">
        <v>58</v>
      </c>
      <c r="K59" s="260"/>
      <c r="L59" s="65"/>
      <c r="M59" s="65"/>
    </row>
    <row r="60" spans="3:13" x14ac:dyDescent="0.2"/>
    <row r="61" spans="3:13" ht="24" x14ac:dyDescent="0.2">
      <c r="C61" s="40"/>
      <c r="D61" s="40"/>
      <c r="E61" s="256" t="s">
        <v>19</v>
      </c>
      <c r="F61" s="256"/>
      <c r="G61" s="256"/>
      <c r="H61" s="256"/>
      <c r="I61" s="256"/>
    </row>
    <row r="62" spans="3:13" ht="19" x14ac:dyDescent="0.2">
      <c r="C62" s="40"/>
      <c r="D62" s="40"/>
      <c r="E62" s="66" t="s">
        <v>56</v>
      </c>
      <c r="F62" s="66" t="s">
        <v>57</v>
      </c>
      <c r="G62" s="66" t="s">
        <v>58</v>
      </c>
      <c r="H62" s="66" t="s">
        <v>59</v>
      </c>
      <c r="I62" s="66" t="s">
        <v>60</v>
      </c>
    </row>
    <row r="63" spans="3:13" ht="5.25" customHeight="1" x14ac:dyDescent="0.2">
      <c r="C63" s="40"/>
      <c r="D63" s="40"/>
      <c r="E63" s="66"/>
      <c r="F63" s="66"/>
      <c r="G63" s="66"/>
      <c r="H63" s="66"/>
      <c r="I63" s="66"/>
    </row>
    <row r="64" spans="3:13" ht="37.5" customHeight="1" x14ac:dyDescent="0.2">
      <c r="C64" s="257" t="s">
        <v>17</v>
      </c>
      <c r="D64" s="66" t="s">
        <v>61</v>
      </c>
      <c r="E64" s="67" t="str">
        <f>CONCATENATE(IF($O$20="11","Inherente","")," ",IF($N$31="11","Residual",""))</f>
        <v xml:space="preserve"> </v>
      </c>
      <c r="F64" s="67" t="str">
        <f>CONCATENATE(IF($O$20="12","Inherente","")," ",IF($N$31="12","Residual",""))</f>
        <v xml:space="preserve"> </v>
      </c>
      <c r="G64" s="67" t="str">
        <f>CONCATENATE(IF($O$20="13","Inherente","")," ",IF($N$31="13","Residual",""))</f>
        <v xml:space="preserve"> </v>
      </c>
      <c r="H64" s="67" t="str">
        <f>CONCATENATE(IF($O$20="14","Inherente","")," ",IF($N$31="14","Residual",""))</f>
        <v xml:space="preserve"> </v>
      </c>
      <c r="I64" s="68" t="str">
        <f>CONCATENATE(IF($O$20="15","Inherente","")," ",IF($N$31="15","Residual",""))</f>
        <v xml:space="preserve"> </v>
      </c>
      <c r="K64" s="69" t="s">
        <v>62</v>
      </c>
      <c r="L64" s="70"/>
      <c r="M64" s="70"/>
    </row>
    <row r="65" spans="3:13" ht="37.5" customHeight="1" x14ac:dyDescent="0.2">
      <c r="C65" s="257"/>
      <c r="D65" s="66" t="s">
        <v>63</v>
      </c>
      <c r="E65" s="71" t="str">
        <f>CONCATENATE(IF($O$20="21","Inherente","")," ",IF($N$31="21","Residual",""))</f>
        <v xml:space="preserve"> </v>
      </c>
      <c r="F65" s="71" t="str">
        <f>CONCATENATE(IF($O$20="22","Inherente","")," ",IF($N$31="22","Residual",""))</f>
        <v xml:space="preserve"> </v>
      </c>
      <c r="G65" s="67" t="str">
        <f>CONCATENATE(IF($O$20="23","Inherente","")," ",IF($N$31="23","Residual",""))</f>
        <v xml:space="preserve">Inherente </v>
      </c>
      <c r="H65" s="67" t="str">
        <f>CONCATENATE(IF($O$20="24","Inherente","")," ",IF($N$31="24","Residual",""))</f>
        <v xml:space="preserve"> </v>
      </c>
      <c r="I65" s="68" t="str">
        <f>CONCATENATE(IF($O$20="25","Inherente","")," ",IF($N$31="25","Residual",""))</f>
        <v xml:space="preserve"> </v>
      </c>
      <c r="K65" s="72" t="s">
        <v>64</v>
      </c>
      <c r="L65" s="73"/>
      <c r="M65" s="73"/>
    </row>
    <row r="66" spans="3:13" ht="37.5" customHeight="1" x14ac:dyDescent="0.2">
      <c r="C66" s="257"/>
      <c r="D66" s="66" t="s">
        <v>65</v>
      </c>
      <c r="E66" s="71" t="str">
        <f>CONCATENATE(IF($O$20="31","Inherente","")," ",IF($N$31="31","Residual",""))</f>
        <v xml:space="preserve"> </v>
      </c>
      <c r="F66" s="71" t="str">
        <f>CONCATENATE(IF($O$20="32","Inherente","")," ",IF($N$31="32","Residual",""))</f>
        <v xml:space="preserve"> </v>
      </c>
      <c r="G66" s="71" t="str">
        <f>CONCATENATE(IF($O$20="33","Inherente","")," ",IF($N$31="33","Residual",""))</f>
        <v xml:space="preserve"> </v>
      </c>
      <c r="H66" s="67" t="str">
        <f>CONCATENATE(IF($O$20="34","Inherente","")," ",IF($N$31="34","Residual",""))</f>
        <v xml:space="preserve"> </v>
      </c>
      <c r="I66" s="68" t="str">
        <f>CONCATENATE(IF($O$20="35","Inherente","")," ",IF($N$31="35","Residual",""))</f>
        <v xml:space="preserve"> </v>
      </c>
      <c r="K66" s="74" t="s">
        <v>58</v>
      </c>
      <c r="L66" s="75"/>
      <c r="M66" s="75"/>
    </row>
    <row r="67" spans="3:13" ht="37.5" customHeight="1" x14ac:dyDescent="0.2">
      <c r="C67" s="257"/>
      <c r="D67" s="66" t="s">
        <v>66</v>
      </c>
      <c r="E67" s="76" t="str">
        <f>CONCATENATE(IF($O$20="41","Inherente","")," ",IF($N$31="41","Residual",""))</f>
        <v xml:space="preserve"> </v>
      </c>
      <c r="F67" s="71" t="str">
        <f>CONCATENATE(IF($O$20="42","Inherente","")," ",IF($N$31="42","Residual",""))</f>
        <v xml:space="preserve"> </v>
      </c>
      <c r="G67" s="71" t="str">
        <f>CONCATENATE(IF($O$20="43","Inherente","")," ",IF($N$31="43","Residual",""))</f>
        <v xml:space="preserve"> </v>
      </c>
      <c r="H67" s="67" t="str">
        <f>CONCATENATE(IF($O$20="44","Inherente","")," ",IF($N$31="44","Residual",""))</f>
        <v xml:space="preserve"> </v>
      </c>
      <c r="I67" s="68" t="str">
        <f>CONCATENATE(IF($O$20="45","Inherente","")," ",IF($N$31="45","Residual",""))</f>
        <v xml:space="preserve"> </v>
      </c>
      <c r="K67" s="77" t="s">
        <v>67</v>
      </c>
      <c r="L67" s="78"/>
      <c r="M67" s="78"/>
    </row>
    <row r="68" spans="3:13" ht="37.5" customHeight="1" x14ac:dyDescent="0.2">
      <c r="C68" s="257"/>
      <c r="D68" s="66" t="s">
        <v>68</v>
      </c>
      <c r="E68" s="76" t="str">
        <f>CONCATENATE(IF($O$20="51","Inherente","")," ",IF($N$31="51","Residual",""))</f>
        <v xml:space="preserve"> </v>
      </c>
      <c r="F68" s="76" t="str">
        <f>CONCATENATE(IF($O$20="52","Inherente","")," ",IF($N$31="52","Residual",""))</f>
        <v xml:space="preserve"> </v>
      </c>
      <c r="G68" s="71" t="str">
        <f>CONCATENATE(IF($O$20="53","Inherente","")," ",IF($N$31="53","Residual",""))</f>
        <v xml:space="preserve"> Residual</v>
      </c>
      <c r="H68" s="67" t="str">
        <f>CONCATENATE(IF($O$20="54","Inherente","")," ",IF($N$31="54","Residual",""))</f>
        <v xml:space="preserve"> </v>
      </c>
      <c r="I68" s="68" t="str">
        <f>CONCATENATE(IF($O$20="55","Inherente","")," ",IF($N$31="55","Residual",""))</f>
        <v xml:space="preserve"> </v>
      </c>
    </row>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sheetData>
  <sheetProtection selectLockedCells="1"/>
  <mergeCells count="78">
    <mergeCell ref="E61:I61"/>
    <mergeCell ref="C64:C68"/>
    <mergeCell ref="D55:E55"/>
    <mergeCell ref="H55:I55"/>
    <mergeCell ref="J55:K55"/>
    <mergeCell ref="C57:K57"/>
    <mergeCell ref="C59:D59"/>
    <mergeCell ref="E59:F59"/>
    <mergeCell ref="H59:I59"/>
    <mergeCell ref="J59:K59"/>
    <mergeCell ref="D53:E53"/>
    <mergeCell ref="H53:I53"/>
    <mergeCell ref="J53:K53"/>
    <mergeCell ref="D54:E54"/>
    <mergeCell ref="H54:I54"/>
    <mergeCell ref="J54:K54"/>
    <mergeCell ref="D51:E51"/>
    <mergeCell ref="H51:I51"/>
    <mergeCell ref="J51:K51"/>
    <mergeCell ref="D52:E52"/>
    <mergeCell ref="H52:I52"/>
    <mergeCell ref="J52:K52"/>
    <mergeCell ref="D49:E49"/>
    <mergeCell ref="H49:I49"/>
    <mergeCell ref="J49:K49"/>
    <mergeCell ref="D50:E50"/>
    <mergeCell ref="H50:I50"/>
    <mergeCell ref="J50:K50"/>
    <mergeCell ref="D47:E47"/>
    <mergeCell ref="H47:I47"/>
    <mergeCell ref="J47:K47"/>
    <mergeCell ref="D48:E48"/>
    <mergeCell ref="H48:I48"/>
    <mergeCell ref="J48:K48"/>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61" priority="23">
      <formula>$C$18="Muy Alta 100%"</formula>
    </cfRule>
    <cfRule type="expression" dxfId="60" priority="27">
      <formula>$C$18="Muy Baja 20%"</formula>
    </cfRule>
    <cfRule type="expression" dxfId="59" priority="26">
      <formula>$C$18="Baja 40%"</formula>
    </cfRule>
    <cfRule type="expression" dxfId="58" priority="25">
      <formula>$C$18="Media 60%"</formula>
    </cfRule>
    <cfRule type="expression" dxfId="57" priority="24">
      <formula>$C$18="Alta 80%"</formula>
    </cfRule>
  </conditionalFormatting>
  <conditionalFormatting sqref="E22">
    <cfRule type="expression" dxfId="56" priority="14">
      <formula>E22="Catastrófico 100%"</formula>
    </cfRule>
    <cfRule type="expression" dxfId="55" priority="15">
      <formula>E22="Mayor 80%"</formula>
    </cfRule>
    <cfRule type="expression" dxfId="54" priority="16">
      <formula>E22="Moderado 60%"</formula>
    </cfRule>
    <cfRule type="expression" dxfId="53" priority="17">
      <formula>E22="Leve 20%"</formula>
    </cfRule>
    <cfRule type="expression" dxfId="52" priority="18">
      <formula>E22="Menor 40%"</formula>
    </cfRule>
  </conditionalFormatting>
  <conditionalFormatting sqref="E24">
    <cfRule type="expression" dxfId="51" priority="9">
      <formula>E24="Catastrófico 100%"</formula>
    </cfRule>
    <cfRule type="expression" dxfId="50" priority="10">
      <formula>E24="Mayor 80%"</formula>
    </cfRule>
    <cfRule type="expression" dxfId="49" priority="11">
      <formula>E24="Moderado 60%"</formula>
    </cfRule>
    <cfRule type="expression" dxfId="48" priority="12">
      <formula>E24="Leve 20%"</formula>
    </cfRule>
    <cfRule type="expression" dxfId="47" priority="13">
      <formula>E24="Menor 40%"</formula>
    </cfRule>
  </conditionalFormatting>
  <conditionalFormatting sqref="E26">
    <cfRule type="expression" dxfId="46" priority="4">
      <formula>E26="Catastrófico 100%"</formula>
    </cfRule>
    <cfRule type="expression" dxfId="45" priority="5">
      <formula>E26="Mayor 80%"</formula>
    </cfRule>
    <cfRule type="expression" dxfId="44" priority="6">
      <formula>E26="Moderado 60%"</formula>
    </cfRule>
    <cfRule type="expression" dxfId="43" priority="7">
      <formula>E26="Leve 20%"</formula>
    </cfRule>
    <cfRule type="expression" dxfId="42" priority="8">
      <formula>E26="Menor 40%"</formula>
    </cfRule>
  </conditionalFormatting>
  <conditionalFormatting sqref="E59">
    <cfRule type="expression" dxfId="41" priority="31">
      <formula>$E$59="Bajo"</formula>
    </cfRule>
    <cfRule type="expression" dxfId="40" priority="28">
      <formula>$E$59="Extremo"</formula>
    </cfRule>
    <cfRule type="expression" dxfId="39" priority="29">
      <formula>$E$59="Alto"</formula>
    </cfRule>
    <cfRule type="expression" dxfId="38" priority="30">
      <formula>$E$59="Moderado"</formula>
    </cfRule>
  </conditionalFormatting>
  <conditionalFormatting sqref="G22:M22">
    <cfRule type="expression" dxfId="37" priority="3">
      <formula>$E$22&lt;&gt;""</formula>
    </cfRule>
  </conditionalFormatting>
  <conditionalFormatting sqref="G24:M24">
    <cfRule type="expression" dxfId="36" priority="2">
      <formula>$E$24&lt;&gt;""</formula>
    </cfRule>
  </conditionalFormatting>
  <conditionalFormatting sqref="G26:M26">
    <cfRule type="expression" dxfId="35" priority="1">
      <formula>$E$26&lt;&gt;""</formula>
    </cfRule>
  </conditionalFormatting>
  <conditionalFormatting sqref="J59">
    <cfRule type="expression" dxfId="34" priority="22">
      <formula>$J$59="Bajo"</formula>
    </cfRule>
    <cfRule type="expression" dxfId="33" priority="21">
      <formula>$J$59="Moderado"</formula>
    </cfRule>
    <cfRule type="expression" dxfId="32" priority="20">
      <formula>$J$59="Alto"</formula>
    </cfRule>
    <cfRule type="expression" dxfId="31" priority="19">
      <formula>$J$59="Extremo"</formula>
    </cfRule>
  </conditionalFormatting>
  <dataValidations count="8">
    <dataValidation type="list" allowBlank="1" showInputMessage="1" showErrorMessage="1" sqref="K12" xr:uid="{956165FD-48AB-48CE-AC44-6E2444DA11D6}">
      <formula1>"Cumplimiento,Reputacional,Económico"</formula1>
    </dataValidation>
    <dataValidation type="list" allowBlank="1" showInputMessage="1" showErrorMessage="1" sqref="C44:C55" xr:uid="{7D05FB56-37F2-4277-B65B-04E6A6FFDDDD}">
      <formula1>"Nacional,Regional,Centro Zonal"</formula1>
    </dataValidation>
    <dataValidation type="list" allowBlank="1" showInputMessage="1" showErrorMessage="1" sqref="C18:E18" xr:uid="{0DB8E49B-D731-4C4D-9EE7-08CE735EB38E}">
      <formula1>"Muy Baja 20%,Baja 40%,Media 60%,Alta 80%,Muy Alta 100%"</formula1>
    </dataValidation>
    <dataValidation type="list" allowBlank="1" showInputMessage="1" showErrorMessage="1" sqref="J32:J40" xr:uid="{37C58EC2-FCF1-4C5B-ACE9-668A4CBA6F1C}">
      <formula1>"Con Registro,Sin Registro"</formula1>
    </dataValidation>
    <dataValidation type="list" allowBlank="1" showInputMessage="1" showErrorMessage="1" sqref="I32:I40" xr:uid="{18525DFC-B5A2-4BFE-8932-694F94C29399}">
      <formula1>"Continua,Aleatoria"</formula1>
    </dataValidation>
    <dataValidation type="list" allowBlank="1" showInputMessage="1" showErrorMessage="1" sqref="H32:H40" xr:uid="{B90196D9-2908-4E65-A35A-39801BB27511}">
      <formula1>"Documentado,Sin Documentar"</formula1>
    </dataValidation>
    <dataValidation type="list" allowBlank="1" showInputMessage="1" showErrorMessage="1" sqref="G32:G40" xr:uid="{9E1EEF48-186E-4D89-B8A1-0FF7E199BB74}">
      <formula1>"Automático,Manual"</formula1>
    </dataValidation>
    <dataValidation type="list" allowBlank="1" showInputMessage="1" showErrorMessage="1" sqref="F32:F40" xr:uid="{4857DED3-F6BD-440F-A1C9-2D43E84BBAC0}">
      <formula1>"Preventivo,Detectivo,Correctivo"</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FA5A0-2F1C-4D53-ACC2-CBE93C15EC01}">
  <sheetPr>
    <tabColor theme="8"/>
    <pageSetUpPr fitToPage="1"/>
  </sheetPr>
  <dimension ref="C1:P100"/>
  <sheetViews>
    <sheetView showGridLines="0" zoomScale="85" zoomScaleNormal="85" zoomScaleSheetLayoutView="80" zoomScalePageLayoutView="80" workbookViewId="0">
      <selection activeCell="C7" sqref="C7:K7"/>
    </sheetView>
  </sheetViews>
  <sheetFormatPr baseColWidth="10" defaultColWidth="11.5" defaultRowHeight="15" customHeight="1" zeroHeight="1" x14ac:dyDescent="0.2"/>
  <cols>
    <col min="1" max="2" width="2.83203125" style="185" customWidth="1"/>
    <col min="3" max="3" width="17.1640625" style="185" customWidth="1"/>
    <col min="4" max="11" width="21.5" style="185" customWidth="1"/>
    <col min="12" max="13" width="5.1640625" style="185" hidden="1" customWidth="1"/>
    <col min="14" max="15" width="5" style="185" hidden="1" customWidth="1"/>
    <col min="16" max="17" width="2.83203125" style="185" customWidth="1"/>
    <col min="18" max="19" width="11.5" style="185" customWidth="1"/>
    <col min="20" max="16384" width="11.5" style="185"/>
  </cols>
  <sheetData>
    <row r="1" spans="3:13" x14ac:dyDescent="0.2"/>
    <row r="2" spans="3:13" ht="21" x14ac:dyDescent="0.2">
      <c r="C2" s="261" t="s">
        <v>0</v>
      </c>
      <c r="D2" s="261"/>
      <c r="E2" s="261"/>
      <c r="F2" s="261"/>
      <c r="G2" s="261"/>
      <c r="H2" s="261"/>
      <c r="I2" s="261"/>
      <c r="J2" s="261"/>
      <c r="K2" s="261"/>
      <c r="L2" s="186"/>
      <c r="M2" s="186"/>
    </row>
    <row r="3" spans="3:13" x14ac:dyDescent="0.2"/>
    <row r="4" spans="3:13" ht="21" x14ac:dyDescent="0.2">
      <c r="C4" s="187" t="s">
        <v>1</v>
      </c>
      <c r="D4" s="262" t="s">
        <v>69</v>
      </c>
      <c r="E4" s="262"/>
      <c r="F4" s="262"/>
      <c r="G4" s="262"/>
      <c r="H4" s="262"/>
      <c r="I4" s="188" t="s">
        <v>3</v>
      </c>
      <c r="J4" s="262" t="s">
        <v>70</v>
      </c>
      <c r="K4" s="262"/>
      <c r="L4" s="189"/>
      <c r="M4" s="189"/>
    </row>
    <row r="5" spans="3:13" ht="6" customHeight="1" x14ac:dyDescent="0.2">
      <c r="C5" s="190"/>
      <c r="D5" s="190"/>
      <c r="E5" s="190"/>
    </row>
    <row r="6" spans="3:13" ht="19" x14ac:dyDescent="0.25">
      <c r="C6" s="191" t="s">
        <v>5</v>
      </c>
      <c r="D6" s="187"/>
      <c r="E6" s="187"/>
    </row>
    <row r="7" spans="3:13" ht="46.5" customHeight="1" x14ac:dyDescent="0.2">
      <c r="C7" s="263" t="s">
        <v>71</v>
      </c>
      <c r="D7" s="263"/>
      <c r="E7" s="263"/>
      <c r="F7" s="263"/>
      <c r="G7" s="263"/>
      <c r="H7" s="263"/>
      <c r="I7" s="263"/>
      <c r="J7" s="263"/>
      <c r="K7" s="263"/>
      <c r="L7" s="192"/>
      <c r="M7" s="192"/>
    </row>
    <row r="8" spans="3:13" x14ac:dyDescent="0.2"/>
    <row r="9" spans="3:13" ht="19" x14ac:dyDescent="0.25">
      <c r="C9" s="191" t="s">
        <v>7</v>
      </c>
    </row>
    <row r="10" spans="3:13" ht="68.25" customHeight="1" x14ac:dyDescent="0.25">
      <c r="C10" s="264" t="s">
        <v>72</v>
      </c>
      <c r="D10" s="265"/>
      <c r="E10" s="265"/>
      <c r="F10" s="265"/>
      <c r="G10" s="265"/>
      <c r="H10" s="265"/>
      <c r="I10" s="265"/>
      <c r="J10" s="265"/>
      <c r="K10" s="266"/>
      <c r="L10" s="193"/>
      <c r="M10" s="193"/>
    </row>
    <row r="11" spans="3:13" ht="5.25" customHeight="1" x14ac:dyDescent="0.25">
      <c r="C11" s="194"/>
      <c r="D11" s="194"/>
      <c r="E11" s="194"/>
      <c r="F11" s="194"/>
      <c r="G11" s="194"/>
      <c r="H11" s="194"/>
      <c r="I11" s="194"/>
      <c r="J11" s="194"/>
      <c r="K11" s="194"/>
      <c r="L11" s="193"/>
      <c r="M11" s="193"/>
    </row>
    <row r="12" spans="3:13" ht="22.5" customHeight="1" x14ac:dyDescent="0.25">
      <c r="C12" s="187" t="s">
        <v>9</v>
      </c>
      <c r="D12" s="195" t="s">
        <v>10</v>
      </c>
      <c r="E12" s="196" t="s">
        <v>11</v>
      </c>
      <c r="F12" s="195" t="s">
        <v>12</v>
      </c>
      <c r="G12" s="196" t="s">
        <v>11</v>
      </c>
      <c r="H12" s="195" t="s">
        <v>13</v>
      </c>
      <c r="I12" s="196" t="s">
        <v>11</v>
      </c>
      <c r="J12" s="187" t="s">
        <v>14</v>
      </c>
      <c r="K12" s="197" t="s">
        <v>15</v>
      </c>
      <c r="L12" s="193"/>
      <c r="M12" s="193"/>
    </row>
    <row r="13" spans="3:13" x14ac:dyDescent="0.2"/>
    <row r="14" spans="3:13" ht="21" x14ac:dyDescent="0.2">
      <c r="C14" s="261" t="s">
        <v>16</v>
      </c>
      <c r="D14" s="261"/>
      <c r="E14" s="261"/>
      <c r="F14" s="261"/>
      <c r="G14" s="261"/>
      <c r="H14" s="261"/>
      <c r="I14" s="261"/>
      <c r="J14" s="261"/>
      <c r="K14" s="261"/>
      <c r="L14" s="186"/>
      <c r="M14" s="186"/>
    </row>
    <row r="15" spans="3:13" ht="15" customHeight="1" x14ac:dyDescent="0.2"/>
    <row r="16" spans="3:13" ht="19" x14ac:dyDescent="0.2">
      <c r="C16" s="267" t="s">
        <v>17</v>
      </c>
      <c r="D16" s="267"/>
      <c r="E16" s="267"/>
      <c r="F16" s="267"/>
      <c r="G16" s="267"/>
      <c r="H16" s="267"/>
      <c r="I16" s="267"/>
      <c r="J16" s="267"/>
      <c r="K16" s="267"/>
      <c r="L16" s="189"/>
      <c r="M16" s="189"/>
    </row>
    <row r="17" spans="3:16" ht="6" customHeight="1" x14ac:dyDescent="0.2"/>
    <row r="18" spans="3:16" s="199" customFormat="1" ht="30" customHeight="1" x14ac:dyDescent="0.2">
      <c r="C18" s="268" t="s">
        <v>73</v>
      </c>
      <c r="D18" s="268"/>
      <c r="E18" s="268"/>
      <c r="F18" s="268"/>
      <c r="G18" s="268"/>
      <c r="H18" s="268"/>
      <c r="I18" s="268"/>
      <c r="J18" s="268"/>
      <c r="K18" s="268"/>
      <c r="L18" s="198"/>
      <c r="M18" s="198"/>
      <c r="N18" s="199">
        <f>IFERROR(VLOOKUP(C18,[2]Hoja2!H3:K7,4,FALSE),"")</f>
        <v>1</v>
      </c>
      <c r="O18" s="199">
        <f>IFERROR(VLOOKUP(N18,[2]Hoja2!G19:I28,2,FALSE),"")</f>
        <v>1</v>
      </c>
    </row>
    <row r="19" spans="3:16" ht="15.75" customHeight="1" x14ac:dyDescent="0.2"/>
    <row r="20" spans="3:16" ht="19" x14ac:dyDescent="0.2">
      <c r="C20" s="267" t="s">
        <v>19</v>
      </c>
      <c r="D20" s="267"/>
      <c r="E20" s="267"/>
      <c r="F20" s="267"/>
      <c r="G20" s="267"/>
      <c r="H20" s="267"/>
      <c r="I20" s="267"/>
      <c r="J20" s="267"/>
      <c r="K20" s="267"/>
      <c r="L20" s="189"/>
      <c r="M20" s="189"/>
      <c r="O20" s="190" t="str">
        <f>CONCATENATE(O18,O22)</f>
        <v>14</v>
      </c>
    </row>
    <row r="21" spans="3:16" ht="6" customHeight="1" x14ac:dyDescent="0.2"/>
    <row r="22" spans="3:16" ht="33.75" customHeight="1" x14ac:dyDescent="0.2">
      <c r="C22" s="269" t="s">
        <v>20</v>
      </c>
      <c r="D22" s="270"/>
      <c r="E22" s="271" t="s">
        <v>74</v>
      </c>
      <c r="F22" s="271"/>
      <c r="G22" s="272" t="str">
        <f>IFERROR(VLOOKUP(E22,[2]Hoja2!$B$3:$E$7,2,FALSE),"")</f>
        <v>Entre 100 y 500 SMLMV</v>
      </c>
      <c r="H22" s="272"/>
      <c r="I22" s="272"/>
      <c r="J22" s="272"/>
      <c r="K22" s="272"/>
      <c r="L22" s="201">
        <f>IFERROR(VLOOKUP(E22,[2]Hoja2!$B$3:$F$7,5,FALSE),"")</f>
        <v>0.8</v>
      </c>
      <c r="M22" s="201"/>
      <c r="N22" s="185">
        <f>IF(MAX(L22,L24,L26)=0,"",MAX(L22,L24,L26))</f>
        <v>0.8</v>
      </c>
      <c r="O22" s="185">
        <f>IFERROR(VLOOKUP(N22,[2]Hoja2!G19:I28,3,FALSE),"")</f>
        <v>4</v>
      </c>
    </row>
    <row r="23" spans="3:16" ht="6" customHeight="1" x14ac:dyDescent="0.2"/>
    <row r="24" spans="3:16" ht="33.75" customHeight="1" x14ac:dyDescent="0.2">
      <c r="C24" s="269" t="s">
        <v>22</v>
      </c>
      <c r="D24" s="270"/>
      <c r="E24" s="271" t="s">
        <v>74</v>
      </c>
      <c r="F24" s="271"/>
      <c r="G24" s="274" t="str">
        <f>IFERROR(VLOOKUP(E24,[2]Hoja2!$B$3:$E$7,3,FALSE),"")</f>
        <v>El riesgo afecta la imagen de la entidad con efecto publicitario sostenido a nivel de sector administrativo, nivel departamental o municipal.</v>
      </c>
      <c r="H24" s="274"/>
      <c r="I24" s="274"/>
      <c r="J24" s="274"/>
      <c r="K24" s="274"/>
      <c r="L24" s="201">
        <f>IFERROR(VLOOKUP(E24,[2]Hoja2!$B$3:$F$7,5,FALSE),"")</f>
        <v>0.8</v>
      </c>
      <c r="M24" s="202"/>
    </row>
    <row r="25" spans="3:16" ht="5.25" customHeight="1" x14ac:dyDescent="0.2">
      <c r="F25" s="192"/>
      <c r="G25" s="192"/>
      <c r="I25" s="192"/>
      <c r="J25" s="192"/>
      <c r="K25" s="192"/>
      <c r="L25" s="192"/>
      <c r="M25" s="192"/>
    </row>
    <row r="26" spans="3:16" ht="33.75" customHeight="1" x14ac:dyDescent="0.2">
      <c r="C26" s="269" t="s">
        <v>24</v>
      </c>
      <c r="D26" s="270"/>
      <c r="E26" s="271" t="s">
        <v>23</v>
      </c>
      <c r="F26" s="271"/>
      <c r="G26" s="274" t="str">
        <f>IFERROR(VLOOKUP(E26,[2]Hoja2!$B$3:$E$7,4,FALSE),"")</f>
        <v>Impactaría moderadamente el logro del objetivo.</v>
      </c>
      <c r="H26" s="274"/>
      <c r="I26" s="274"/>
      <c r="J26" s="274"/>
      <c r="K26" s="274"/>
      <c r="L26" s="185">
        <f>IFERROR(VLOOKUP(E26,[2]Hoja2!$B$3:$F$7,5,FALSE),"")</f>
        <v>0.6</v>
      </c>
      <c r="M26" s="202"/>
    </row>
    <row r="27" spans="3:16" ht="15.75" customHeight="1" x14ac:dyDescent="0.2">
      <c r="F27" s="192"/>
      <c r="G27" s="192"/>
      <c r="H27" s="192"/>
      <c r="I27" s="192"/>
      <c r="J27" s="192"/>
      <c r="K27" s="192"/>
      <c r="L27" s="192"/>
      <c r="M27" s="192"/>
    </row>
    <row r="28" spans="3:16" ht="21" x14ac:dyDescent="0.2">
      <c r="C28" s="261" t="s">
        <v>25</v>
      </c>
      <c r="D28" s="261"/>
      <c r="E28" s="261"/>
      <c r="F28" s="261"/>
      <c r="G28" s="261"/>
      <c r="H28" s="261"/>
      <c r="I28" s="261"/>
      <c r="J28" s="261"/>
      <c r="K28" s="261"/>
      <c r="L28" s="186"/>
      <c r="M28" s="186"/>
    </row>
    <row r="29" spans="3:16" ht="6" customHeight="1" x14ac:dyDescent="0.2"/>
    <row r="30" spans="3:16" ht="19" x14ac:dyDescent="0.2">
      <c r="C30" s="268" t="s">
        <v>26</v>
      </c>
      <c r="D30" s="268"/>
      <c r="E30" s="268"/>
      <c r="F30" s="275" t="s">
        <v>27</v>
      </c>
      <c r="G30" s="275"/>
      <c r="H30" s="275" t="s">
        <v>28</v>
      </c>
      <c r="I30" s="275"/>
      <c r="J30" s="275"/>
      <c r="K30" s="276" t="s">
        <v>29</v>
      </c>
      <c r="L30" s="203"/>
      <c r="M30" s="203"/>
      <c r="N30" s="185">
        <f>IFERROR(IF(N39="",0,IF(N39&lt;=0.2,5,IF(AND(N39&gt;0.2,N39&lt;=0.4),4,IF(AND(N39&gt;0.4,N39&lt;=0.6),3,IF(AND(N39&gt;0.6,N39&lt;=0.8),2,1))))),"")</f>
        <v>5</v>
      </c>
      <c r="O30" s="185">
        <f>IFERROR(IF(O39="",0,IF(O39&lt;=0.2,1,IF(AND(O39&gt;0.2,O39&lt;=0.4),2,IF(AND(O39&gt;0.4,O39&lt;=0.6),3,IF(AND(O39&gt;0.6,O39&lt;=0.8),4,5))))),"")</f>
        <v>4</v>
      </c>
    </row>
    <row r="31" spans="3:16" ht="19" x14ac:dyDescent="0.2">
      <c r="C31" s="268"/>
      <c r="D31" s="268"/>
      <c r="E31" s="268"/>
      <c r="F31" s="200" t="s">
        <v>30</v>
      </c>
      <c r="G31" s="200" t="s">
        <v>31</v>
      </c>
      <c r="H31" s="200" t="s">
        <v>32</v>
      </c>
      <c r="I31" s="200" t="s">
        <v>33</v>
      </c>
      <c r="J31" s="200" t="s">
        <v>34</v>
      </c>
      <c r="K31" s="276"/>
      <c r="L31" s="203"/>
      <c r="M31" s="203"/>
      <c r="N31" s="204" t="str">
        <f>CONCATENATE(N30,O30)</f>
        <v>54</v>
      </c>
      <c r="O31" s="204"/>
      <c r="P31" s="205"/>
    </row>
    <row r="32" spans="3:16" ht="128.25" customHeight="1" x14ac:dyDescent="0.2">
      <c r="C32" s="273" t="s">
        <v>75</v>
      </c>
      <c r="D32" s="273"/>
      <c r="E32" s="273"/>
      <c r="F32" s="206" t="s">
        <v>36</v>
      </c>
      <c r="G32" s="206" t="s">
        <v>37</v>
      </c>
      <c r="H32" s="206" t="s">
        <v>38</v>
      </c>
      <c r="I32" s="206" t="s">
        <v>76</v>
      </c>
      <c r="J32" s="206" t="s">
        <v>40</v>
      </c>
      <c r="K32" s="207">
        <f t="shared" ref="K32:K39" si="0">IFERROR(L32+M32,"")</f>
        <v>0.4</v>
      </c>
      <c r="L32" s="208">
        <f t="shared" ref="L32:L39" si="1">IF(F32="Preventivo",0.25,IF(F32="Detectivo",0.15,IF(F32="Correctivo",0.1,"")))</f>
        <v>0.25</v>
      </c>
      <c r="M32" s="208">
        <f t="shared" ref="M32:M39" si="2">IF(G32="Automático",0.25,IF(G32="Manual",0.15,""))</f>
        <v>0.15</v>
      </c>
      <c r="N32" s="204">
        <f>IFERROR(IF(OR(F32="Detectivo",F32="Preventivo"),N18-(N18*K32),N18),N18)</f>
        <v>0.6</v>
      </c>
      <c r="O32" s="204">
        <f>IFERROR(IF(F32="Correctivo",N22-(N22*K32),N22),N22)</f>
        <v>0.8</v>
      </c>
    </row>
    <row r="33" spans="3:15" ht="117" customHeight="1" x14ac:dyDescent="0.2">
      <c r="C33" s="273" t="s">
        <v>77</v>
      </c>
      <c r="D33" s="281"/>
      <c r="E33" s="281"/>
      <c r="F33" s="206" t="s">
        <v>36</v>
      </c>
      <c r="G33" s="206" t="s">
        <v>37</v>
      </c>
      <c r="H33" s="206" t="s">
        <v>38</v>
      </c>
      <c r="I33" s="206" t="s">
        <v>76</v>
      </c>
      <c r="J33" s="206" t="s">
        <v>40</v>
      </c>
      <c r="K33" s="207">
        <f t="shared" si="0"/>
        <v>0.4</v>
      </c>
      <c r="L33" s="208">
        <f t="shared" si="1"/>
        <v>0.25</v>
      </c>
      <c r="M33" s="208">
        <f t="shared" si="2"/>
        <v>0.15</v>
      </c>
      <c r="N33" s="204">
        <f t="shared" ref="N33:N39" si="3">IFERROR(IF(OR(F33="Detectivo",F33="Preventivo"),N32-(N32*K33),N32),N32)</f>
        <v>0.36</v>
      </c>
      <c r="O33" s="204">
        <f t="shared" ref="O33:O39" si="4">IFERROR(IF(F33="Correctivo",O32-(O32*K33),O32),O32)</f>
        <v>0.8</v>
      </c>
    </row>
    <row r="34" spans="3:15" ht="177" customHeight="1" x14ac:dyDescent="0.2">
      <c r="C34" s="273" t="s">
        <v>78</v>
      </c>
      <c r="D34" s="281"/>
      <c r="E34" s="281"/>
      <c r="F34" s="206" t="s">
        <v>36</v>
      </c>
      <c r="G34" s="206" t="s">
        <v>37</v>
      </c>
      <c r="H34" s="206" t="s">
        <v>38</v>
      </c>
      <c r="I34" s="206" t="s">
        <v>76</v>
      </c>
      <c r="J34" s="206" t="s">
        <v>40</v>
      </c>
      <c r="K34" s="207">
        <f t="shared" si="0"/>
        <v>0.4</v>
      </c>
      <c r="L34" s="208">
        <f t="shared" si="1"/>
        <v>0.25</v>
      </c>
      <c r="M34" s="208">
        <f t="shared" si="2"/>
        <v>0.15</v>
      </c>
      <c r="N34" s="204">
        <f t="shared" si="3"/>
        <v>0.216</v>
      </c>
      <c r="O34" s="204">
        <f t="shared" si="4"/>
        <v>0.8</v>
      </c>
    </row>
    <row r="35" spans="3:15" ht="178.5" customHeight="1" x14ac:dyDescent="0.2">
      <c r="C35" s="281" t="s">
        <v>79</v>
      </c>
      <c r="D35" s="281"/>
      <c r="E35" s="281"/>
      <c r="F35" s="206" t="s">
        <v>36</v>
      </c>
      <c r="G35" s="206" t="s">
        <v>37</v>
      </c>
      <c r="H35" s="206" t="s">
        <v>38</v>
      </c>
      <c r="I35" s="206" t="s">
        <v>76</v>
      </c>
      <c r="J35" s="206" t="s">
        <v>40</v>
      </c>
      <c r="K35" s="207">
        <f t="shared" si="0"/>
        <v>0.4</v>
      </c>
      <c r="L35" s="208">
        <f t="shared" si="1"/>
        <v>0.25</v>
      </c>
      <c r="M35" s="208">
        <f t="shared" si="2"/>
        <v>0.15</v>
      </c>
      <c r="N35" s="204">
        <f t="shared" si="3"/>
        <v>0.12959999999999999</v>
      </c>
      <c r="O35" s="204">
        <f t="shared" si="4"/>
        <v>0.8</v>
      </c>
    </row>
    <row r="36" spans="3:15" ht="117" customHeight="1" x14ac:dyDescent="0.2">
      <c r="C36" s="281" t="s">
        <v>80</v>
      </c>
      <c r="D36" s="281"/>
      <c r="E36" s="281"/>
      <c r="F36" s="206" t="s">
        <v>36</v>
      </c>
      <c r="G36" s="206" t="s">
        <v>37</v>
      </c>
      <c r="H36" s="206" t="s">
        <v>38</v>
      </c>
      <c r="I36" s="206" t="s">
        <v>76</v>
      </c>
      <c r="J36" s="206" t="s">
        <v>40</v>
      </c>
      <c r="K36" s="207">
        <f t="shared" si="0"/>
        <v>0.4</v>
      </c>
      <c r="L36" s="208">
        <f t="shared" si="1"/>
        <v>0.25</v>
      </c>
      <c r="M36" s="208">
        <f t="shared" si="2"/>
        <v>0.15</v>
      </c>
      <c r="N36" s="204">
        <f t="shared" si="3"/>
        <v>7.7759999999999996E-2</v>
      </c>
      <c r="O36" s="204">
        <f t="shared" si="4"/>
        <v>0.8</v>
      </c>
    </row>
    <row r="37" spans="3:15" ht="126" customHeight="1" x14ac:dyDescent="0.2">
      <c r="C37" s="281" t="s">
        <v>81</v>
      </c>
      <c r="D37" s="281"/>
      <c r="E37" s="281"/>
      <c r="F37" s="206" t="s">
        <v>36</v>
      </c>
      <c r="G37" s="206" t="s">
        <v>37</v>
      </c>
      <c r="H37" s="206" t="s">
        <v>38</v>
      </c>
      <c r="I37" s="206" t="s">
        <v>76</v>
      </c>
      <c r="J37" s="206" t="s">
        <v>40</v>
      </c>
      <c r="K37" s="207">
        <f t="shared" si="0"/>
        <v>0.4</v>
      </c>
      <c r="L37" s="208">
        <f t="shared" si="1"/>
        <v>0.25</v>
      </c>
      <c r="M37" s="208">
        <f t="shared" si="2"/>
        <v>0.15</v>
      </c>
      <c r="N37" s="204">
        <f t="shared" si="3"/>
        <v>4.6655999999999996E-2</v>
      </c>
      <c r="O37" s="204">
        <f t="shared" si="4"/>
        <v>0.8</v>
      </c>
    </row>
    <row r="38" spans="3:15" ht="30" hidden="1" customHeight="1" x14ac:dyDescent="0.2">
      <c r="C38" s="281"/>
      <c r="D38" s="281"/>
      <c r="E38" s="281"/>
      <c r="F38" s="209"/>
      <c r="G38" s="209"/>
      <c r="H38" s="209"/>
      <c r="I38" s="209"/>
      <c r="J38" s="209"/>
      <c r="K38" s="207" t="str">
        <f t="shared" si="0"/>
        <v/>
      </c>
      <c r="L38" s="208" t="str">
        <f t="shared" si="1"/>
        <v/>
      </c>
      <c r="M38" s="208" t="str">
        <f t="shared" si="2"/>
        <v/>
      </c>
      <c r="N38" s="204">
        <f t="shared" si="3"/>
        <v>4.6655999999999996E-2</v>
      </c>
      <c r="O38" s="204">
        <f t="shared" si="4"/>
        <v>0.8</v>
      </c>
    </row>
    <row r="39" spans="3:15" ht="30" hidden="1" customHeight="1" x14ac:dyDescent="0.2">
      <c r="C39" s="281"/>
      <c r="D39" s="281"/>
      <c r="E39" s="281"/>
      <c r="F39" s="209"/>
      <c r="G39" s="209"/>
      <c r="H39" s="209"/>
      <c r="I39" s="209"/>
      <c r="J39" s="209"/>
      <c r="K39" s="207" t="str">
        <f t="shared" si="0"/>
        <v/>
      </c>
      <c r="L39" s="208" t="str">
        <f t="shared" si="1"/>
        <v/>
      </c>
      <c r="M39" s="208" t="str">
        <f t="shared" si="2"/>
        <v/>
      </c>
      <c r="N39" s="204">
        <f t="shared" si="3"/>
        <v>4.6655999999999996E-2</v>
      </c>
      <c r="O39" s="204">
        <f t="shared" si="4"/>
        <v>0.8</v>
      </c>
    </row>
    <row r="40" spans="3:15" x14ac:dyDescent="0.2">
      <c r="C40" s="192"/>
      <c r="D40" s="192"/>
      <c r="E40" s="192"/>
      <c r="H40" s="210"/>
      <c r="K40" s="211"/>
      <c r="L40" s="211"/>
      <c r="M40" s="211"/>
      <c r="N40" s="204"/>
      <c r="O40" s="204"/>
    </row>
    <row r="41" spans="3:15" ht="21" x14ac:dyDescent="0.2">
      <c r="C41" s="261" t="s">
        <v>42</v>
      </c>
      <c r="D41" s="261"/>
      <c r="E41" s="261"/>
      <c r="F41" s="261"/>
      <c r="G41" s="261"/>
      <c r="H41" s="261"/>
      <c r="I41" s="261"/>
      <c r="J41" s="261"/>
      <c r="K41" s="261"/>
      <c r="L41" s="186"/>
      <c r="M41" s="186"/>
    </row>
    <row r="42" spans="3:15" ht="5.25" customHeight="1" x14ac:dyDescent="0.2"/>
    <row r="43" spans="3:15" ht="19" x14ac:dyDescent="0.25">
      <c r="C43" s="212" t="s">
        <v>43</v>
      </c>
      <c r="D43" s="282" t="s">
        <v>44</v>
      </c>
      <c r="E43" s="283"/>
      <c r="F43" s="212" t="s">
        <v>45</v>
      </c>
      <c r="G43" s="212" t="s">
        <v>46</v>
      </c>
      <c r="H43" s="282" t="s">
        <v>47</v>
      </c>
      <c r="I43" s="283"/>
      <c r="J43" s="282" t="s">
        <v>34</v>
      </c>
      <c r="K43" s="283"/>
      <c r="L43" s="193"/>
      <c r="M43" s="193"/>
    </row>
    <row r="44" spans="3:15" ht="78" customHeight="1" x14ac:dyDescent="0.25">
      <c r="C44" s="213" t="s">
        <v>48</v>
      </c>
      <c r="D44" s="277" t="s">
        <v>82</v>
      </c>
      <c r="E44" s="278"/>
      <c r="F44" s="214">
        <v>46054</v>
      </c>
      <c r="G44" s="214">
        <v>46371</v>
      </c>
      <c r="H44" s="279" t="s">
        <v>83</v>
      </c>
      <c r="I44" s="280"/>
      <c r="J44" s="279" t="s">
        <v>84</v>
      </c>
      <c r="K44" s="280"/>
      <c r="L44" s="193"/>
      <c r="M44" s="193"/>
    </row>
    <row r="45" spans="3:15" ht="84" customHeight="1" x14ac:dyDescent="0.25">
      <c r="C45" s="213" t="s">
        <v>12</v>
      </c>
      <c r="D45" s="277" t="s">
        <v>85</v>
      </c>
      <c r="E45" s="278"/>
      <c r="F45" s="214">
        <v>46054</v>
      </c>
      <c r="G45" s="214">
        <v>46376</v>
      </c>
      <c r="H45" s="279" t="s">
        <v>86</v>
      </c>
      <c r="I45" s="280"/>
      <c r="J45" s="279" t="s">
        <v>87</v>
      </c>
      <c r="K45" s="280"/>
      <c r="L45" s="193"/>
      <c r="M45" s="193"/>
    </row>
    <row r="46" spans="3:15" ht="186" customHeight="1" x14ac:dyDescent="0.25">
      <c r="C46" s="213" t="s">
        <v>48</v>
      </c>
      <c r="D46" s="277" t="s">
        <v>88</v>
      </c>
      <c r="E46" s="278"/>
      <c r="F46" s="214">
        <v>46023</v>
      </c>
      <c r="G46" s="214">
        <v>46371</v>
      </c>
      <c r="H46" s="279" t="s">
        <v>89</v>
      </c>
      <c r="I46" s="280"/>
      <c r="J46" s="279" t="s">
        <v>90</v>
      </c>
      <c r="K46" s="280"/>
      <c r="L46" s="193"/>
      <c r="M46" s="193"/>
    </row>
    <row r="47" spans="3:15" ht="170.25" customHeight="1" x14ac:dyDescent="0.25">
      <c r="C47" s="213" t="s">
        <v>12</v>
      </c>
      <c r="D47" s="277" t="s">
        <v>91</v>
      </c>
      <c r="E47" s="278"/>
      <c r="F47" s="214">
        <v>46023</v>
      </c>
      <c r="G47" s="214">
        <v>46376</v>
      </c>
      <c r="H47" s="279" t="s">
        <v>86</v>
      </c>
      <c r="I47" s="280"/>
      <c r="J47" s="279" t="s">
        <v>92</v>
      </c>
      <c r="K47" s="280"/>
      <c r="L47" s="193"/>
      <c r="M47" s="193"/>
    </row>
    <row r="48" spans="3:15" ht="66" customHeight="1" x14ac:dyDescent="0.25">
      <c r="C48" s="213" t="s">
        <v>48</v>
      </c>
      <c r="D48" s="277" t="s">
        <v>93</v>
      </c>
      <c r="E48" s="278"/>
      <c r="F48" s="214">
        <v>46023</v>
      </c>
      <c r="G48" s="214">
        <v>46371</v>
      </c>
      <c r="H48" s="279" t="s">
        <v>94</v>
      </c>
      <c r="I48" s="280"/>
      <c r="J48" s="279" t="s">
        <v>95</v>
      </c>
      <c r="K48" s="280"/>
      <c r="L48" s="193"/>
      <c r="M48" s="193"/>
    </row>
    <row r="49" spans="3:13" ht="124.5" customHeight="1" x14ac:dyDescent="0.25">
      <c r="C49" s="213" t="s">
        <v>12</v>
      </c>
      <c r="D49" s="277" t="s">
        <v>96</v>
      </c>
      <c r="E49" s="278"/>
      <c r="F49" s="214">
        <v>46023</v>
      </c>
      <c r="G49" s="214">
        <v>46376</v>
      </c>
      <c r="H49" s="279" t="s">
        <v>97</v>
      </c>
      <c r="I49" s="280"/>
      <c r="J49" s="279" t="s">
        <v>95</v>
      </c>
      <c r="K49" s="280"/>
      <c r="L49" s="193"/>
      <c r="M49" s="193"/>
    </row>
    <row r="50" spans="3:13" ht="108.75" customHeight="1" x14ac:dyDescent="0.25">
      <c r="C50" s="213" t="s">
        <v>48</v>
      </c>
      <c r="D50" s="277" t="s">
        <v>98</v>
      </c>
      <c r="E50" s="278"/>
      <c r="F50" s="214">
        <v>45658</v>
      </c>
      <c r="G50" s="214">
        <v>46371</v>
      </c>
      <c r="H50" s="279" t="s">
        <v>94</v>
      </c>
      <c r="I50" s="280"/>
      <c r="J50" s="279" t="s">
        <v>95</v>
      </c>
      <c r="K50" s="280"/>
      <c r="L50" s="193"/>
      <c r="M50" s="193"/>
    </row>
    <row r="51" spans="3:13" ht="97.5" customHeight="1" x14ac:dyDescent="0.25">
      <c r="C51" s="213" t="s">
        <v>12</v>
      </c>
      <c r="D51" s="277" t="s">
        <v>99</v>
      </c>
      <c r="E51" s="278"/>
      <c r="F51" s="214">
        <v>45658</v>
      </c>
      <c r="G51" s="214">
        <v>46376</v>
      </c>
      <c r="H51" s="279" t="s">
        <v>97</v>
      </c>
      <c r="I51" s="280"/>
      <c r="J51" s="279" t="s">
        <v>95</v>
      </c>
      <c r="K51" s="280"/>
      <c r="L51" s="193"/>
      <c r="M51" s="193"/>
    </row>
    <row r="52" spans="3:13" ht="107.25" customHeight="1" x14ac:dyDescent="0.25">
      <c r="C52" s="213" t="s">
        <v>48</v>
      </c>
      <c r="D52" s="277" t="s">
        <v>100</v>
      </c>
      <c r="E52" s="278"/>
      <c r="F52" s="214">
        <v>46023</v>
      </c>
      <c r="G52" s="214">
        <v>46387</v>
      </c>
      <c r="H52" s="279" t="s">
        <v>101</v>
      </c>
      <c r="I52" s="280"/>
      <c r="J52" s="279" t="s">
        <v>102</v>
      </c>
      <c r="K52" s="280"/>
      <c r="L52" s="193"/>
      <c r="M52" s="193"/>
    </row>
    <row r="53" spans="3:13" ht="90.75" customHeight="1" x14ac:dyDescent="0.25">
      <c r="C53" s="213" t="s">
        <v>12</v>
      </c>
      <c r="D53" s="277" t="s">
        <v>103</v>
      </c>
      <c r="E53" s="278"/>
      <c r="F53" s="214">
        <v>46023</v>
      </c>
      <c r="G53" s="214">
        <v>46376</v>
      </c>
      <c r="H53" s="279" t="s">
        <v>97</v>
      </c>
      <c r="I53" s="280"/>
      <c r="J53" s="279" t="s">
        <v>95</v>
      </c>
      <c r="K53" s="280"/>
      <c r="L53" s="193"/>
      <c r="M53" s="193"/>
    </row>
    <row r="54" spans="3:13" ht="165.75" customHeight="1" x14ac:dyDescent="0.25">
      <c r="C54" s="213" t="s">
        <v>48</v>
      </c>
      <c r="D54" s="277" t="s">
        <v>104</v>
      </c>
      <c r="E54" s="278"/>
      <c r="F54" s="214">
        <v>46023</v>
      </c>
      <c r="G54" s="214">
        <v>46387</v>
      </c>
      <c r="H54" s="279" t="s">
        <v>101</v>
      </c>
      <c r="I54" s="280"/>
      <c r="J54" s="279" t="s">
        <v>95</v>
      </c>
      <c r="K54" s="280"/>
      <c r="L54" s="193"/>
      <c r="M54" s="193"/>
    </row>
    <row r="55" spans="3:13" ht="107.25" customHeight="1" x14ac:dyDescent="0.2">
      <c r="C55" s="213" t="s">
        <v>12</v>
      </c>
      <c r="D55" s="277" t="s">
        <v>105</v>
      </c>
      <c r="E55" s="278"/>
      <c r="F55" s="214">
        <v>46023</v>
      </c>
      <c r="G55" s="214">
        <v>46376</v>
      </c>
      <c r="H55" s="279" t="s">
        <v>97</v>
      </c>
      <c r="I55" s="280"/>
      <c r="J55" s="279" t="s">
        <v>95</v>
      </c>
      <c r="K55" s="280"/>
      <c r="L55" s="206"/>
      <c r="M55" s="192"/>
    </row>
    <row r="56" spans="3:13" x14ac:dyDescent="0.2"/>
    <row r="57" spans="3:13" ht="21" x14ac:dyDescent="0.2">
      <c r="C57" s="261" t="s">
        <v>53</v>
      </c>
      <c r="D57" s="261"/>
      <c r="E57" s="261"/>
      <c r="F57" s="261"/>
      <c r="G57" s="261"/>
      <c r="H57" s="261"/>
      <c r="I57" s="261"/>
      <c r="J57" s="261"/>
      <c r="K57" s="261"/>
      <c r="L57" s="186"/>
      <c r="M57" s="186"/>
    </row>
    <row r="58" spans="3:13" x14ac:dyDescent="0.2"/>
    <row r="59" spans="3:13" ht="47" x14ac:dyDescent="0.2">
      <c r="C59" s="276" t="s">
        <v>54</v>
      </c>
      <c r="D59" s="271"/>
      <c r="E59" s="286" t="str">
        <f>IFERROR(VLOOKUP(O20,[2]Hoja2!B19:E43,4,FALSE),"")</f>
        <v>Alto</v>
      </c>
      <c r="F59" s="286"/>
      <c r="G59" s="215"/>
      <c r="H59" s="276" t="s">
        <v>55</v>
      </c>
      <c r="I59" s="276"/>
      <c r="J59" s="286" t="str">
        <f>IFERROR(VLOOKUP(N31,[2]Hoja2!B19:E43,4,FALSE),"")</f>
        <v>Alto</v>
      </c>
      <c r="K59" s="286"/>
      <c r="L59" s="216"/>
      <c r="M59" s="216"/>
    </row>
    <row r="60" spans="3:13" x14ac:dyDescent="0.2"/>
    <row r="61" spans="3:13" ht="24" x14ac:dyDescent="0.2">
      <c r="C61" s="190"/>
      <c r="D61" s="190"/>
      <c r="E61" s="284" t="s">
        <v>19</v>
      </c>
      <c r="F61" s="284"/>
      <c r="G61" s="284"/>
      <c r="H61" s="284"/>
      <c r="I61" s="284"/>
    </row>
    <row r="62" spans="3:13" ht="19" x14ac:dyDescent="0.2">
      <c r="C62" s="190"/>
      <c r="D62" s="190"/>
      <c r="E62" s="217" t="s">
        <v>56</v>
      </c>
      <c r="F62" s="217" t="s">
        <v>57</v>
      </c>
      <c r="G62" s="217" t="s">
        <v>58</v>
      </c>
      <c r="H62" s="217" t="s">
        <v>59</v>
      </c>
      <c r="I62" s="217" t="s">
        <v>60</v>
      </c>
    </row>
    <row r="63" spans="3:13" ht="5.25" customHeight="1" x14ac:dyDescent="0.2">
      <c r="C63" s="190"/>
      <c r="D63" s="190"/>
      <c r="E63" s="217"/>
      <c r="F63" s="217"/>
      <c r="G63" s="217"/>
      <c r="H63" s="217"/>
      <c r="I63" s="217"/>
    </row>
    <row r="64" spans="3:13" ht="37.5" customHeight="1" x14ac:dyDescent="0.2">
      <c r="C64" s="285" t="s">
        <v>17</v>
      </c>
      <c r="D64" s="217" t="s">
        <v>61</v>
      </c>
      <c r="E64" s="218" t="str">
        <f>CONCATENATE(IF($O$20="11","Inherente","")," ",IF($N$31="11","Residual",""))</f>
        <v xml:space="preserve"> </v>
      </c>
      <c r="F64" s="218" t="str">
        <f>CONCATENATE(IF($O$20="12","Inherente","")," ",IF($N$31="12","Residual",""))</f>
        <v xml:space="preserve"> </v>
      </c>
      <c r="G64" s="218" t="str">
        <f>CONCATENATE(IF($O$20="13","Inherente","")," ",IF($N$31="13","Residual",""))</f>
        <v xml:space="preserve"> </v>
      </c>
      <c r="H64" s="218" t="str">
        <f>CONCATENATE(IF($O$20="14","Inherente","")," ",IF($N$31="14","Residual",""))</f>
        <v xml:space="preserve">Inherente </v>
      </c>
      <c r="I64" s="219" t="str">
        <f>CONCATENATE(IF($O$20="15","Inherente","")," ",IF($N$31="15","Residual",""))</f>
        <v xml:space="preserve"> </v>
      </c>
      <c r="K64" s="220" t="s">
        <v>62</v>
      </c>
      <c r="L64" s="221"/>
      <c r="M64" s="221"/>
    </row>
    <row r="65" spans="3:13" ht="37.5" customHeight="1" x14ac:dyDescent="0.2">
      <c r="C65" s="285"/>
      <c r="D65" s="217" t="s">
        <v>63</v>
      </c>
      <c r="E65" s="222" t="str">
        <f>CONCATENATE(IF($O$20="21","Inherente","")," ",IF($N$31="21","Residual",""))</f>
        <v xml:space="preserve"> </v>
      </c>
      <c r="F65" s="222" t="str">
        <f>CONCATENATE(IF($O$20="22","Inherente","")," ",IF($N$31="22","Residual",""))</f>
        <v xml:space="preserve"> </v>
      </c>
      <c r="G65" s="218" t="str">
        <f>CONCATENATE(IF($O$20="23","Inherente","")," ",IF($N$31="23","Residual",""))</f>
        <v xml:space="preserve"> </v>
      </c>
      <c r="H65" s="218" t="str">
        <f>CONCATENATE(IF($O$20="24","Inherente","")," ",IF($N$31="24","Residual",""))</f>
        <v xml:space="preserve"> </v>
      </c>
      <c r="I65" s="219" t="str">
        <f>CONCATENATE(IF($O$20="25","Inherente","")," ",IF($N$31="25","Residual",""))</f>
        <v xml:space="preserve"> </v>
      </c>
      <c r="K65" s="223" t="s">
        <v>64</v>
      </c>
      <c r="L65" s="224"/>
      <c r="M65" s="224"/>
    </row>
    <row r="66" spans="3:13" ht="37.5" customHeight="1" x14ac:dyDescent="0.2">
      <c r="C66" s="285"/>
      <c r="D66" s="217" t="s">
        <v>65</v>
      </c>
      <c r="E66" s="222" t="str">
        <f>CONCATENATE(IF($O$20="31","Inherente","")," ",IF($N$31="31","Residual",""))</f>
        <v xml:space="preserve"> </v>
      </c>
      <c r="F66" s="222" t="str">
        <f>CONCATENATE(IF($O$20="32","Inherente","")," ",IF($N$31="32","Residual",""))</f>
        <v xml:space="preserve"> </v>
      </c>
      <c r="G66" s="222" t="str">
        <f>CONCATENATE(IF($O$20="33","Inherente","")," ",IF($N$31="33","Residual",""))</f>
        <v xml:space="preserve"> </v>
      </c>
      <c r="H66" s="218" t="str">
        <f>CONCATENATE(IF($O$20="34","Inherente","")," ",IF($N$31="34","Residual",""))</f>
        <v xml:space="preserve"> </v>
      </c>
      <c r="I66" s="219" t="str">
        <f>CONCATENATE(IF($O$20="35","Inherente","")," ",IF($N$31="35","Residual",""))</f>
        <v xml:space="preserve"> </v>
      </c>
      <c r="K66" s="225" t="s">
        <v>58</v>
      </c>
      <c r="L66" s="226"/>
      <c r="M66" s="226"/>
    </row>
    <row r="67" spans="3:13" ht="37.5" customHeight="1" x14ac:dyDescent="0.2">
      <c r="C67" s="285"/>
      <c r="D67" s="217" t="s">
        <v>66</v>
      </c>
      <c r="E67" s="227" t="str">
        <f>CONCATENATE(IF($O$20="41","Inherente","")," ",IF($N$31="41","Residual",""))</f>
        <v xml:space="preserve"> </v>
      </c>
      <c r="F67" s="222" t="str">
        <f>CONCATENATE(IF($O$20="42","Inherente","")," ",IF($N$31="42","Residual",""))</f>
        <v xml:space="preserve"> </v>
      </c>
      <c r="G67" s="222" t="str">
        <f>CONCATENATE(IF($O$20="43","Inherente","")," ",IF($N$31="43","Residual",""))</f>
        <v xml:space="preserve"> </v>
      </c>
      <c r="H67" s="218" t="str">
        <f>CONCATENATE(IF($O$20="44","Inherente","")," ",IF($N$31="44","Residual",""))</f>
        <v xml:space="preserve"> </v>
      </c>
      <c r="I67" s="219" t="str">
        <f>CONCATENATE(IF($O$20="45","Inherente","")," ",IF($N$31="45","Residual",""))</f>
        <v xml:space="preserve"> </v>
      </c>
      <c r="K67" s="228" t="s">
        <v>67</v>
      </c>
      <c r="L67" s="229"/>
      <c r="M67" s="229"/>
    </row>
    <row r="68" spans="3:13" ht="37.5" customHeight="1" x14ac:dyDescent="0.2">
      <c r="C68" s="285"/>
      <c r="D68" s="217" t="s">
        <v>68</v>
      </c>
      <c r="E68" s="227" t="str">
        <f>CONCATENATE(IF($O$20="51","Inherente","")," ",IF($N$31="51","Residual",""))</f>
        <v xml:space="preserve"> </v>
      </c>
      <c r="F68" s="227" t="str">
        <f>CONCATENATE(IF($O$20="52","Inherente","")," ",IF($N$31="52","Residual",""))</f>
        <v xml:space="preserve"> </v>
      </c>
      <c r="G68" s="222" t="str">
        <f>CONCATENATE(IF($O$20="53","Inherente","")," ",IF($N$31="53","Residual",""))</f>
        <v xml:space="preserve"> </v>
      </c>
      <c r="H68" s="218" t="str">
        <f>CONCATENATE(IF($O$20="54","Inherente","")," ",IF($N$31="54","Residual",""))</f>
        <v xml:space="preserve"> Residual</v>
      </c>
      <c r="I68" s="219" t="str">
        <f>CONCATENATE(IF($O$20="55","Inherente","")," ",IF($N$31="55","Residual",""))</f>
        <v xml:space="preserve"> </v>
      </c>
    </row>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sheetData>
  <sheetProtection selectLockedCells="1"/>
  <mergeCells count="78">
    <mergeCell ref="E61:I61"/>
    <mergeCell ref="C64:C68"/>
    <mergeCell ref="D55:E55"/>
    <mergeCell ref="H55:I55"/>
    <mergeCell ref="J55:K55"/>
    <mergeCell ref="C57:K57"/>
    <mergeCell ref="C59:D59"/>
    <mergeCell ref="E59:F59"/>
    <mergeCell ref="H59:I59"/>
    <mergeCell ref="J59:K59"/>
    <mergeCell ref="D53:E53"/>
    <mergeCell ref="H53:I53"/>
    <mergeCell ref="J53:K53"/>
    <mergeCell ref="D54:E54"/>
    <mergeCell ref="H54:I54"/>
    <mergeCell ref="J54:K54"/>
    <mergeCell ref="D51:E51"/>
    <mergeCell ref="H51:I51"/>
    <mergeCell ref="J51:K51"/>
    <mergeCell ref="D52:E52"/>
    <mergeCell ref="H52:I52"/>
    <mergeCell ref="J52:K52"/>
    <mergeCell ref="D49:E49"/>
    <mergeCell ref="H49:I49"/>
    <mergeCell ref="J49:K49"/>
    <mergeCell ref="D50:E50"/>
    <mergeCell ref="H50:I50"/>
    <mergeCell ref="J50:K50"/>
    <mergeCell ref="D47:E47"/>
    <mergeCell ref="H47:I47"/>
    <mergeCell ref="J47:K47"/>
    <mergeCell ref="D48:E48"/>
    <mergeCell ref="H48:I48"/>
    <mergeCell ref="J48:K48"/>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556" priority="27">
      <formula>$C$18="Muy Baja 20%"</formula>
    </cfRule>
    <cfRule type="expression" dxfId="555" priority="26">
      <formula>$C$18="Baja 40%"</formula>
    </cfRule>
    <cfRule type="expression" dxfId="554" priority="25">
      <formula>$C$18="Media 60%"</formula>
    </cfRule>
    <cfRule type="expression" dxfId="553" priority="24">
      <formula>$C$18="Alta 80%"</formula>
    </cfRule>
    <cfRule type="expression" dxfId="552" priority="23">
      <formula>$C$18="Muy Alta 100%"</formula>
    </cfRule>
  </conditionalFormatting>
  <conditionalFormatting sqref="E22">
    <cfRule type="expression" dxfId="551" priority="21">
      <formula>E22="Leve 20%"</formula>
    </cfRule>
    <cfRule type="expression" dxfId="550" priority="22">
      <formula>E22="Menor 40%"</formula>
    </cfRule>
    <cfRule type="expression" dxfId="549" priority="18">
      <formula>E22="Catastrófico 100%"</formula>
    </cfRule>
    <cfRule type="expression" dxfId="548" priority="19">
      <formula>E22="Mayor 80%"</formula>
    </cfRule>
    <cfRule type="expression" dxfId="547" priority="20">
      <formula>E22="Moderado 60%"</formula>
    </cfRule>
  </conditionalFormatting>
  <conditionalFormatting sqref="E24">
    <cfRule type="expression" dxfId="546" priority="13">
      <formula>E24="Catastrófico 100%"</formula>
    </cfRule>
    <cfRule type="expression" dxfId="545" priority="14">
      <formula>E24="Mayor 80%"</formula>
    </cfRule>
    <cfRule type="expression" dxfId="544" priority="15">
      <formula>E24="Moderado 60%"</formula>
    </cfRule>
    <cfRule type="expression" dxfId="543" priority="16">
      <formula>E24="Leve 20%"</formula>
    </cfRule>
    <cfRule type="expression" dxfId="542" priority="17">
      <formula>E24="Menor 40%"</formula>
    </cfRule>
  </conditionalFormatting>
  <conditionalFormatting sqref="E26">
    <cfRule type="expression" dxfId="541" priority="8">
      <formula>E26="Catastrófico 100%"</formula>
    </cfRule>
    <cfRule type="expression" dxfId="540" priority="9">
      <formula>E26="Mayor 80%"</formula>
    </cfRule>
    <cfRule type="expression" dxfId="539" priority="10">
      <formula>E26="Moderado 60%"</formula>
    </cfRule>
    <cfRule type="expression" dxfId="538" priority="11">
      <formula>E26="Leve 20%"</formula>
    </cfRule>
    <cfRule type="expression" dxfId="537" priority="12">
      <formula>E26="Menor 40%"</formula>
    </cfRule>
  </conditionalFormatting>
  <conditionalFormatting sqref="E59">
    <cfRule type="expression" dxfId="536" priority="31">
      <formula>$E$59="Bajo"</formula>
    </cfRule>
    <cfRule type="expression" dxfId="535" priority="28">
      <formula>$E$59="Extremo"</formula>
    </cfRule>
    <cfRule type="expression" dxfId="534" priority="29">
      <formula>$E$59="Alto"</formula>
    </cfRule>
    <cfRule type="expression" dxfId="533" priority="30">
      <formula>$E$59="Moderado"</formula>
    </cfRule>
  </conditionalFormatting>
  <conditionalFormatting sqref="G22:M22">
    <cfRule type="expression" dxfId="532" priority="3">
      <formula>$E$22&lt;&gt;""</formula>
    </cfRule>
  </conditionalFormatting>
  <conditionalFormatting sqref="G24:M24">
    <cfRule type="expression" dxfId="531" priority="2">
      <formula>$E$24&lt;&gt;""</formula>
    </cfRule>
  </conditionalFormatting>
  <conditionalFormatting sqref="G26:M26">
    <cfRule type="expression" dxfId="530" priority="1">
      <formula>$E$26&lt;&gt;""</formula>
    </cfRule>
  </conditionalFormatting>
  <conditionalFormatting sqref="J59">
    <cfRule type="expression" dxfId="529" priority="7">
      <formula>$J$59="Bajo"</formula>
    </cfRule>
    <cfRule type="expression" dxfId="528" priority="6">
      <formula>$J$59="Moderado"</formula>
    </cfRule>
    <cfRule type="expression" dxfId="527" priority="5">
      <formula>$J$59="Alto"</formula>
    </cfRule>
    <cfRule type="expression" dxfId="526" priority="4">
      <formula>$J$59="Extremo"</formula>
    </cfRule>
  </conditionalFormatting>
  <dataValidations count="8">
    <dataValidation type="list" allowBlank="1" showInputMessage="1" showErrorMessage="1" sqref="F32:F40" xr:uid="{0A0A77FA-2B0C-4176-A9F7-77003C4ADC83}">
      <formula1>"Preventivo,Detectivo,Correctivo"</formula1>
    </dataValidation>
    <dataValidation type="list" allowBlank="1" showInputMessage="1" showErrorMessage="1" sqref="G32:G40" xr:uid="{492D1CF4-16C8-4B72-AC54-7005B70AB6A9}">
      <formula1>"Automático,Manual"</formula1>
    </dataValidation>
    <dataValidation type="list" allowBlank="1" showInputMessage="1" showErrorMessage="1" sqref="H32:H40" xr:uid="{7067886A-3DB4-4A0A-BB34-DC09D8F74663}">
      <formula1>"Documentado,Sin Documentar"</formula1>
    </dataValidation>
    <dataValidation type="list" allowBlank="1" showInputMessage="1" showErrorMessage="1" sqref="I32:I40" xr:uid="{DF5F94F2-28D1-447E-8D8F-FBB815C89ED1}">
      <formula1>"Continua,Aleatoria"</formula1>
    </dataValidation>
    <dataValidation type="list" allowBlank="1" showInputMessage="1" showErrorMessage="1" sqref="J32:J40" xr:uid="{A69A8A7F-0A32-4B01-8009-979629075320}">
      <formula1>"Con Registro,Sin Registro"</formula1>
    </dataValidation>
    <dataValidation type="list" allowBlank="1" showInputMessage="1" showErrorMessage="1" sqref="C18:E18" xr:uid="{A481AA7D-A530-4161-927C-59FE59D9D76E}">
      <formula1>"Muy Baja 20%,Baja 40%,Media 60%,Alta 80%,Muy Alta 100%"</formula1>
    </dataValidation>
    <dataValidation type="list" allowBlank="1" showInputMessage="1" showErrorMessage="1" sqref="K12" xr:uid="{7F4582F0-E55D-4C11-9C4B-7EC96156D422}">
      <formula1>"Cumplimiento,Reputacional,Económico"</formula1>
    </dataValidation>
    <dataValidation type="list" allowBlank="1" showInputMessage="1" showErrorMessage="1" sqref="C44:C55" xr:uid="{B21FFF45-1BE6-4978-82CA-3276B00C7038}">
      <formula1>"Nacional,Regional,Centro Zonal"</formula1>
      <formula2>0</formula2>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C3328-2AD9-4D9D-A572-52352557D95B}">
  <sheetPr>
    <tabColor theme="8"/>
    <pageSetUpPr fitToPage="1"/>
  </sheetPr>
  <dimension ref="C1:R106"/>
  <sheetViews>
    <sheetView showGridLines="0" view="pageBreakPreview" zoomScale="80" zoomScaleNormal="85" zoomScaleSheetLayoutView="80" zoomScalePageLayoutView="80" workbookViewId="0">
      <selection activeCell="F76" sqref="F76"/>
    </sheetView>
  </sheetViews>
  <sheetFormatPr baseColWidth="10" defaultColWidth="11.5" defaultRowHeight="15" customHeight="1" zeroHeight="1" x14ac:dyDescent="0.2"/>
  <cols>
    <col min="1" max="2" width="2.83203125" style="33" customWidth="1"/>
    <col min="3" max="3" width="17.1640625" style="33" customWidth="1"/>
    <col min="4" max="4" width="21.5" style="33" customWidth="1"/>
    <col min="5" max="5" width="40.6640625" style="33" customWidth="1"/>
    <col min="6" max="11" width="21.5" style="33" customWidth="1"/>
    <col min="12" max="13" width="5.1640625" style="33" hidden="1" customWidth="1"/>
    <col min="14" max="15" width="5" style="33" hidden="1" customWidth="1"/>
    <col min="16" max="17" width="2.83203125" style="33" hidden="1" customWidth="1"/>
    <col min="18" max="18" width="11.5" style="33" hidden="1" customWidth="1"/>
    <col min="19" max="19" width="11.5" style="33" customWidth="1"/>
    <col min="20" max="16384" width="11.5" style="33"/>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380</v>
      </c>
      <c r="E4" s="233"/>
      <c r="F4" s="233"/>
      <c r="G4" s="233"/>
      <c r="H4" s="233"/>
      <c r="I4" s="38" t="s">
        <v>3</v>
      </c>
      <c r="J4" s="233" t="s">
        <v>381</v>
      </c>
      <c r="K4" s="233"/>
      <c r="L4" s="39"/>
      <c r="M4" s="39"/>
    </row>
    <row r="5" spans="3:13" ht="6" customHeight="1" x14ac:dyDescent="0.2">
      <c r="C5" s="40"/>
      <c r="D5" s="40"/>
      <c r="E5" s="40"/>
    </row>
    <row r="6" spans="3:13" ht="19" x14ac:dyDescent="0.25">
      <c r="C6" s="41" t="s">
        <v>5</v>
      </c>
      <c r="D6" s="37"/>
      <c r="E6" s="37"/>
    </row>
    <row r="7" spans="3:13" ht="28.5" customHeight="1" x14ac:dyDescent="0.2">
      <c r="C7" s="234" t="s">
        <v>382</v>
      </c>
      <c r="D7" s="234"/>
      <c r="E7" s="234"/>
      <c r="F7" s="234"/>
      <c r="G7" s="234"/>
      <c r="H7" s="234"/>
      <c r="I7" s="234"/>
      <c r="J7" s="234"/>
      <c r="K7" s="234"/>
      <c r="L7" s="34"/>
      <c r="M7" s="34"/>
    </row>
    <row r="8" spans="3:13" x14ac:dyDescent="0.2"/>
    <row r="9" spans="3:13" ht="19" x14ac:dyDescent="0.25">
      <c r="C9" s="41" t="s">
        <v>7</v>
      </c>
    </row>
    <row r="10" spans="3:13" ht="21.75" customHeight="1" x14ac:dyDescent="0.25">
      <c r="C10" s="287" t="s">
        <v>383</v>
      </c>
      <c r="D10" s="288"/>
      <c r="E10" s="288"/>
      <c r="F10" s="288"/>
      <c r="G10" s="288"/>
      <c r="H10" s="288"/>
      <c r="I10" s="288"/>
      <c r="J10" s="288"/>
      <c r="K10" s="289"/>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t="s">
        <v>11</v>
      </c>
      <c r="H12" s="44" t="s">
        <v>13</v>
      </c>
      <c r="I12" s="45" t="s">
        <v>11</v>
      </c>
      <c r="J12" s="37" t="s">
        <v>14</v>
      </c>
      <c r="K12" s="46" t="s">
        <v>122</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123</v>
      </c>
      <c r="D18" s="239"/>
      <c r="E18" s="239"/>
      <c r="F18" s="239"/>
      <c r="G18" s="239"/>
      <c r="H18" s="239"/>
      <c r="I18" s="239"/>
      <c r="J18" s="239"/>
      <c r="K18" s="239"/>
      <c r="L18" s="47"/>
      <c r="M18" s="47"/>
      <c r="N18" s="48">
        <f>IFERROR(VLOOKUP(C18,[2]Hoja2!H3:K7,4,FALSE),"")</f>
        <v>0.4</v>
      </c>
      <c r="O18" s="48">
        <f>IFERROR(VLOOKUP(N18,[2]Hoja2!G19:I28,2,FALSE),"")</f>
        <v>4</v>
      </c>
    </row>
    <row r="19" spans="3:16" ht="15.75" customHeight="1" x14ac:dyDescent="0.2"/>
    <row r="20" spans="3:16" ht="19" x14ac:dyDescent="0.2">
      <c r="C20" s="238" t="s">
        <v>19</v>
      </c>
      <c r="D20" s="238"/>
      <c r="E20" s="238"/>
      <c r="F20" s="238"/>
      <c r="G20" s="238"/>
      <c r="H20" s="238"/>
      <c r="I20" s="238"/>
      <c r="J20" s="238"/>
      <c r="K20" s="238"/>
      <c r="L20" s="39"/>
      <c r="M20" s="39"/>
      <c r="O20" s="40" t="str">
        <f>CONCATENATE(O18,O22)</f>
        <v>43</v>
      </c>
    </row>
    <row r="21" spans="3:16" ht="6" customHeight="1" x14ac:dyDescent="0.2"/>
    <row r="22" spans="3:16" ht="33.75" customHeight="1" x14ac:dyDescent="0.2">
      <c r="C22" s="240" t="s">
        <v>20</v>
      </c>
      <c r="D22" s="241"/>
      <c r="E22" s="242" t="s">
        <v>21</v>
      </c>
      <c r="F22" s="242"/>
      <c r="G22" s="243" t="str">
        <f>IFERROR(VLOOKUP(E22,[2]Hoja2!$B$3:$E$7,2,FALSE),"")</f>
        <v/>
      </c>
      <c r="H22" s="243"/>
      <c r="I22" s="243"/>
      <c r="J22" s="243"/>
      <c r="K22" s="243"/>
      <c r="L22" s="49" t="str">
        <f>IFERROR(VLOOKUP(E22,[2]Hoja2!$B$3:$F$7,5,FALSE),"")</f>
        <v/>
      </c>
      <c r="M22" s="49"/>
      <c r="N22" s="33">
        <f>IF(MAX(L22,L24,L26)=0,"",MAX(L22,L24,L26))</f>
        <v>0.6</v>
      </c>
      <c r="O22" s="33">
        <f>IFERROR(VLOOKUP(N22,[2]Hoja2!G19:I28,3,FALSE),"")</f>
        <v>3</v>
      </c>
    </row>
    <row r="23" spans="3:16" ht="6" customHeight="1" x14ac:dyDescent="0.2"/>
    <row r="24" spans="3:16" ht="33.75" customHeight="1" x14ac:dyDescent="0.2">
      <c r="C24" s="240" t="s">
        <v>22</v>
      </c>
      <c r="D24" s="241"/>
      <c r="E24" s="242" t="s">
        <v>23</v>
      </c>
      <c r="F24" s="242"/>
      <c r="G24" s="245" t="str">
        <f>IFERROR(VLOOKUP(E24,[2]Hoja2!$B$3:$E$7,3,FALSE),"")</f>
        <v>El riesgo afecta la imagen de la entidad con algunos usuarios de relevancia frente al logro de los objetivos.</v>
      </c>
      <c r="H24" s="245"/>
      <c r="I24" s="245"/>
      <c r="J24" s="245"/>
      <c r="K24" s="245"/>
      <c r="L24" s="49">
        <f>IFERROR(VLOOKUP(E24,[2]Hoja2!$B$3:$F$7,5,FALSE),"")</f>
        <v>0.6</v>
      </c>
      <c r="M24" s="50"/>
    </row>
    <row r="25" spans="3:16" ht="5.25" customHeight="1" x14ac:dyDescent="0.2">
      <c r="F25" s="34"/>
      <c r="G25" s="34"/>
      <c r="I25" s="34"/>
      <c r="J25" s="34"/>
      <c r="K25" s="34"/>
      <c r="L25" s="34"/>
      <c r="M25" s="34"/>
    </row>
    <row r="26" spans="3:16" ht="33.75" customHeight="1" x14ac:dyDescent="0.2">
      <c r="C26" s="240" t="s">
        <v>24</v>
      </c>
      <c r="D26" s="241"/>
      <c r="E26" s="242" t="s">
        <v>111</v>
      </c>
      <c r="F26" s="242"/>
      <c r="G26" s="245" t="str">
        <f>IFERROR(VLOOKUP(E26,[2]Hoja2!$B$3:$E$7,4,FALSE),"")</f>
        <v>Impactaría de manera mínima en el logro del objetivo.</v>
      </c>
      <c r="H26" s="245"/>
      <c r="I26" s="245"/>
      <c r="J26" s="245"/>
      <c r="K26" s="245"/>
      <c r="L26" s="33">
        <f>IFERROR(VLOOKUP(E26,[2]Hoja2!$B$3:$F$7,5,FALSE),"")</f>
        <v>0.4</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5</v>
      </c>
      <c r="O30" s="33">
        <f>IFERROR(IF(O39="",0,IF(O39&lt;=0.2,1,IF(AND(O39&gt;0.2,O39&lt;=0.4),2,IF(AND(O39&gt;0.4,O39&lt;=0.6),3,IF(AND(O39&gt;0.6,O39&lt;=0.8),4,5))))),"")</f>
        <v>3</v>
      </c>
    </row>
    <row r="31" spans="3:16" ht="19" x14ac:dyDescent="0.2">
      <c r="C31" s="239"/>
      <c r="D31" s="239"/>
      <c r="E31" s="239"/>
      <c r="F31" s="35" t="s">
        <v>30</v>
      </c>
      <c r="G31" s="35" t="s">
        <v>31</v>
      </c>
      <c r="H31" s="35" t="s">
        <v>32</v>
      </c>
      <c r="I31" s="35" t="s">
        <v>33</v>
      </c>
      <c r="J31" s="35" t="s">
        <v>34</v>
      </c>
      <c r="K31" s="247"/>
      <c r="L31" s="51"/>
      <c r="M31" s="51"/>
      <c r="N31" s="52" t="str">
        <f>CONCATENATE(N30,O30)</f>
        <v>53</v>
      </c>
      <c r="O31" s="52"/>
      <c r="P31" s="53"/>
    </row>
    <row r="32" spans="3:16" ht="108" customHeight="1" x14ac:dyDescent="0.2">
      <c r="C32" s="244" t="s">
        <v>384</v>
      </c>
      <c r="D32" s="244"/>
      <c r="E32" s="244"/>
      <c r="F32" s="82" t="s">
        <v>385</v>
      </c>
      <c r="G32" s="54" t="s">
        <v>37</v>
      </c>
      <c r="H32" s="82" t="s">
        <v>38</v>
      </c>
      <c r="I32" s="82" t="s">
        <v>76</v>
      </c>
      <c r="J32" s="82" t="s">
        <v>40</v>
      </c>
      <c r="K32" s="55">
        <f t="shared" ref="K32:K39" si="0">IFERROR(L32+M32,"")</f>
        <v>0.3</v>
      </c>
      <c r="L32" s="56">
        <f t="shared" ref="L32:L39" si="1">IF(F32="Preventivo",0.25,IF(F32="Detectivo",0.15,IF(F32="Correctivo",0.1,"")))</f>
        <v>0.15</v>
      </c>
      <c r="M32" s="56">
        <f t="shared" ref="M32:M39" si="2">IF(G32="Automático",0.25,IF(G32="Manual",0.15,""))</f>
        <v>0.15</v>
      </c>
      <c r="N32" s="52">
        <f>IFERROR(IF(OR(F32="Detectivo",F32="Preventivo"),N18-(N18*K32),N18),N18)</f>
        <v>0.28000000000000003</v>
      </c>
      <c r="O32" s="52">
        <f>IFERROR(IF(F32="Correctivo",N22-(N22*K32),N22),N22)</f>
        <v>0.6</v>
      </c>
    </row>
    <row r="33" spans="3:15" ht="118.5" customHeight="1" x14ac:dyDescent="0.2">
      <c r="C33" s="428" t="s">
        <v>386</v>
      </c>
      <c r="D33" s="429"/>
      <c r="E33" s="429"/>
      <c r="F33" s="82" t="s">
        <v>385</v>
      </c>
      <c r="G33" s="54" t="s">
        <v>37</v>
      </c>
      <c r="H33" s="82" t="s">
        <v>38</v>
      </c>
      <c r="I33" s="82" t="s">
        <v>76</v>
      </c>
      <c r="J33" s="82" t="s">
        <v>40</v>
      </c>
      <c r="K33" s="55">
        <f t="shared" si="0"/>
        <v>0.3</v>
      </c>
      <c r="L33" s="56">
        <f t="shared" si="1"/>
        <v>0.15</v>
      </c>
      <c r="M33" s="56">
        <f t="shared" si="2"/>
        <v>0.15</v>
      </c>
      <c r="N33" s="52">
        <f t="shared" ref="N33:N39" si="3">IFERROR(IF(OR(F33="Detectivo",F33="Preventivo"),N32-(N32*K33),N32),N32)</f>
        <v>0.19600000000000001</v>
      </c>
      <c r="O33" s="52">
        <f t="shared" ref="O33:O39" si="4">IFERROR(IF(F33="Correctivo",O32-(O32*K33),O32),O32)</f>
        <v>0.6</v>
      </c>
    </row>
    <row r="34" spans="3:15" ht="88.5" customHeight="1" x14ac:dyDescent="0.2">
      <c r="C34" s="244" t="s">
        <v>387</v>
      </c>
      <c r="D34" s="252"/>
      <c r="E34" s="252"/>
      <c r="F34" s="82" t="s">
        <v>385</v>
      </c>
      <c r="G34" s="54" t="s">
        <v>37</v>
      </c>
      <c r="H34" s="82" t="s">
        <v>38</v>
      </c>
      <c r="I34" s="82" t="s">
        <v>76</v>
      </c>
      <c r="J34" s="82" t="s">
        <v>40</v>
      </c>
      <c r="K34" s="55">
        <f t="shared" si="0"/>
        <v>0.3</v>
      </c>
      <c r="L34" s="56">
        <f t="shared" si="1"/>
        <v>0.15</v>
      </c>
      <c r="M34" s="56">
        <f t="shared" si="2"/>
        <v>0.15</v>
      </c>
      <c r="N34" s="52">
        <f t="shared" si="3"/>
        <v>0.13720000000000002</v>
      </c>
      <c r="O34" s="52">
        <f t="shared" si="4"/>
        <v>0.6</v>
      </c>
    </row>
    <row r="35" spans="3:15" ht="75.75" customHeight="1" x14ac:dyDescent="0.2">
      <c r="C35" s="252" t="s">
        <v>388</v>
      </c>
      <c r="D35" s="252"/>
      <c r="E35" s="252"/>
      <c r="F35" s="82" t="s">
        <v>36</v>
      </c>
      <c r="G35" s="54" t="s">
        <v>37</v>
      </c>
      <c r="H35" s="82" t="s">
        <v>38</v>
      </c>
      <c r="I35" s="82" t="s">
        <v>39</v>
      </c>
      <c r="J35" s="82" t="s">
        <v>40</v>
      </c>
      <c r="K35" s="55">
        <f t="shared" si="0"/>
        <v>0.4</v>
      </c>
      <c r="L35" s="56">
        <f t="shared" si="1"/>
        <v>0.25</v>
      </c>
      <c r="M35" s="56">
        <f t="shared" si="2"/>
        <v>0.15</v>
      </c>
      <c r="N35" s="52">
        <f t="shared" si="3"/>
        <v>8.2320000000000004E-2</v>
      </c>
      <c r="O35" s="52">
        <f t="shared" si="4"/>
        <v>0.6</v>
      </c>
    </row>
    <row r="36" spans="3:15" ht="78.75" customHeight="1" x14ac:dyDescent="0.2">
      <c r="C36" s="429" t="s">
        <v>389</v>
      </c>
      <c r="D36" s="429"/>
      <c r="E36" s="429"/>
      <c r="F36" s="82" t="s">
        <v>36</v>
      </c>
      <c r="G36" s="54" t="s">
        <v>37</v>
      </c>
      <c r="H36" s="82" t="s">
        <v>38</v>
      </c>
      <c r="I36" s="82" t="s">
        <v>39</v>
      </c>
      <c r="J36" s="82" t="s">
        <v>40</v>
      </c>
      <c r="K36" s="55">
        <f t="shared" si="0"/>
        <v>0.4</v>
      </c>
      <c r="L36" s="56">
        <f t="shared" si="1"/>
        <v>0.25</v>
      </c>
      <c r="M36" s="56">
        <f t="shared" si="2"/>
        <v>0.15</v>
      </c>
      <c r="N36" s="52">
        <f t="shared" si="3"/>
        <v>4.9391999999999998E-2</v>
      </c>
      <c r="O36" s="52">
        <f t="shared" si="4"/>
        <v>0.6</v>
      </c>
    </row>
    <row r="37" spans="3:15" hidden="1" x14ac:dyDescent="0.2">
      <c r="C37" s="252"/>
      <c r="D37" s="252"/>
      <c r="E37" s="252"/>
      <c r="F37" s="54"/>
      <c r="G37" s="54"/>
      <c r="H37" s="54"/>
      <c r="I37" s="54"/>
      <c r="J37" s="54"/>
      <c r="K37" s="55" t="str">
        <f t="shared" si="0"/>
        <v/>
      </c>
      <c r="L37" s="56" t="str">
        <f t="shared" si="1"/>
        <v/>
      </c>
      <c r="M37" s="56" t="str">
        <f t="shared" si="2"/>
        <v/>
      </c>
      <c r="N37" s="52">
        <f t="shared" si="3"/>
        <v>4.9391999999999998E-2</v>
      </c>
      <c r="O37" s="52">
        <f t="shared" si="4"/>
        <v>0.6</v>
      </c>
    </row>
    <row r="38" spans="3:15" ht="30" hidden="1" customHeight="1" x14ac:dyDescent="0.2">
      <c r="C38" s="252"/>
      <c r="D38" s="252"/>
      <c r="E38" s="252"/>
      <c r="F38" s="57"/>
      <c r="G38" s="57"/>
      <c r="H38" s="57"/>
      <c r="I38" s="57"/>
      <c r="J38" s="57"/>
      <c r="K38" s="55" t="str">
        <f t="shared" si="0"/>
        <v/>
      </c>
      <c r="L38" s="56" t="str">
        <f t="shared" si="1"/>
        <v/>
      </c>
      <c r="M38" s="56" t="str">
        <f t="shared" si="2"/>
        <v/>
      </c>
      <c r="N38" s="52">
        <f t="shared" si="3"/>
        <v>4.9391999999999998E-2</v>
      </c>
      <c r="O38" s="52">
        <f t="shared" si="4"/>
        <v>0.6</v>
      </c>
    </row>
    <row r="39" spans="3:15" ht="30" hidden="1" customHeight="1" x14ac:dyDescent="0.2">
      <c r="C39" s="252"/>
      <c r="D39" s="252"/>
      <c r="E39" s="252"/>
      <c r="F39" s="57"/>
      <c r="G39" s="57"/>
      <c r="H39" s="57"/>
      <c r="I39" s="57"/>
      <c r="J39" s="57"/>
      <c r="K39" s="55" t="str">
        <f t="shared" si="0"/>
        <v/>
      </c>
      <c r="L39" s="56" t="str">
        <f t="shared" si="1"/>
        <v/>
      </c>
      <c r="M39" s="56" t="str">
        <f t="shared" si="2"/>
        <v/>
      </c>
      <c r="N39" s="52">
        <f t="shared" si="3"/>
        <v>4.9391999999999998E-2</v>
      </c>
      <c r="O39" s="52">
        <f t="shared" si="4"/>
        <v>0.6</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57" customHeight="1" x14ac:dyDescent="0.25">
      <c r="C44" s="167" t="s">
        <v>48</v>
      </c>
      <c r="D44" s="353" t="s">
        <v>390</v>
      </c>
      <c r="E44" s="353"/>
      <c r="F44" s="173">
        <v>46054</v>
      </c>
      <c r="G44" s="173">
        <v>46371</v>
      </c>
      <c r="H44" s="382" t="s">
        <v>391</v>
      </c>
      <c r="I44" s="383"/>
      <c r="J44" s="382" t="s">
        <v>392</v>
      </c>
      <c r="K44" s="383"/>
      <c r="L44" s="42"/>
      <c r="M44" s="42"/>
    </row>
    <row r="45" spans="3:15" ht="80.25" customHeight="1" x14ac:dyDescent="0.25">
      <c r="C45" s="167" t="s">
        <v>12</v>
      </c>
      <c r="D45" s="430" t="s">
        <v>393</v>
      </c>
      <c r="E45" s="430"/>
      <c r="F45" s="173">
        <v>46174</v>
      </c>
      <c r="G45" s="173">
        <v>46371</v>
      </c>
      <c r="H45" s="382" t="s">
        <v>394</v>
      </c>
      <c r="I45" s="383"/>
      <c r="J45" s="382" t="s">
        <v>392</v>
      </c>
      <c r="K45" s="383"/>
      <c r="L45" s="42"/>
      <c r="M45" s="42"/>
    </row>
    <row r="46" spans="3:15" ht="71.25" customHeight="1" x14ac:dyDescent="0.25">
      <c r="C46" s="167" t="s">
        <v>12</v>
      </c>
      <c r="D46" s="430" t="s">
        <v>395</v>
      </c>
      <c r="E46" s="430"/>
      <c r="F46" s="173">
        <v>46054</v>
      </c>
      <c r="G46" s="173">
        <v>46371</v>
      </c>
      <c r="H46" s="382" t="s">
        <v>396</v>
      </c>
      <c r="I46" s="383"/>
      <c r="J46" s="382" t="s">
        <v>397</v>
      </c>
      <c r="K46" s="383"/>
      <c r="L46" s="42"/>
      <c r="M46" s="42"/>
    </row>
    <row r="47" spans="3:15" ht="80.25" customHeight="1" x14ac:dyDescent="0.25">
      <c r="C47" s="167" t="s">
        <v>12</v>
      </c>
      <c r="D47" s="355" t="s">
        <v>398</v>
      </c>
      <c r="E47" s="355"/>
      <c r="F47" s="173">
        <v>46054</v>
      </c>
      <c r="G47" s="173">
        <v>46371</v>
      </c>
      <c r="H47" s="382" t="s">
        <v>399</v>
      </c>
      <c r="I47" s="383"/>
      <c r="J47" s="382" t="s">
        <v>400</v>
      </c>
      <c r="K47" s="383"/>
      <c r="L47" s="42"/>
      <c r="M47" s="42"/>
    </row>
    <row r="48" spans="3:15" ht="54" customHeight="1" x14ac:dyDescent="0.25">
      <c r="C48" s="167" t="s">
        <v>154</v>
      </c>
      <c r="D48" s="355" t="s">
        <v>401</v>
      </c>
      <c r="E48" s="355"/>
      <c r="F48" s="173">
        <v>46054</v>
      </c>
      <c r="G48" s="173">
        <v>46371</v>
      </c>
      <c r="H48" s="382" t="s">
        <v>402</v>
      </c>
      <c r="I48" s="383"/>
      <c r="J48" s="382" t="s">
        <v>403</v>
      </c>
      <c r="K48" s="383"/>
      <c r="L48" s="42"/>
      <c r="M48" s="42"/>
    </row>
    <row r="49" spans="3:13" x14ac:dyDescent="0.2"/>
    <row r="50" spans="3:13" ht="21" x14ac:dyDescent="0.2">
      <c r="C50" s="232" t="s">
        <v>53</v>
      </c>
      <c r="D50" s="232"/>
      <c r="E50" s="232"/>
      <c r="F50" s="232"/>
      <c r="G50" s="232"/>
      <c r="H50" s="232"/>
      <c r="I50" s="232"/>
      <c r="J50" s="232"/>
      <c r="K50" s="232"/>
      <c r="L50" s="36"/>
      <c r="M50" s="36"/>
    </row>
    <row r="51" spans="3:13" x14ac:dyDescent="0.2"/>
    <row r="52" spans="3:13" ht="47" x14ac:dyDescent="0.2">
      <c r="C52" s="247" t="s">
        <v>54</v>
      </c>
      <c r="D52" s="242"/>
      <c r="E52" s="260" t="str">
        <f>IFERROR(VLOOKUP(O20,[2]Hoja2!B19:E43,4,FALSE),"")</f>
        <v>Moderado</v>
      </c>
      <c r="F52" s="260"/>
      <c r="G52" s="64"/>
      <c r="H52" s="247" t="s">
        <v>55</v>
      </c>
      <c r="I52" s="247"/>
      <c r="J52" s="260" t="str">
        <f>IFERROR(VLOOKUP(N31,[2]Hoja2!B19:E43,4,FALSE),"")</f>
        <v>Moderado</v>
      </c>
      <c r="K52" s="260"/>
      <c r="L52" s="65"/>
      <c r="M52" s="65"/>
    </row>
    <row r="53" spans="3:13" x14ac:dyDescent="0.2"/>
    <row r="54" spans="3:13" ht="24" x14ac:dyDescent="0.2">
      <c r="C54" s="40"/>
      <c r="D54" s="40"/>
      <c r="E54" s="256" t="s">
        <v>19</v>
      </c>
      <c r="F54" s="256"/>
      <c r="G54" s="256"/>
      <c r="H54" s="256"/>
      <c r="I54" s="256"/>
    </row>
    <row r="55" spans="3:13" ht="19" x14ac:dyDescent="0.2">
      <c r="C55" s="40"/>
      <c r="D55" s="40"/>
      <c r="E55" s="66" t="s">
        <v>56</v>
      </c>
      <c r="F55" s="66" t="s">
        <v>57</v>
      </c>
      <c r="G55" s="66" t="s">
        <v>58</v>
      </c>
      <c r="H55" s="66" t="s">
        <v>59</v>
      </c>
      <c r="I55" s="66" t="s">
        <v>60</v>
      </c>
    </row>
    <row r="56" spans="3:13" ht="5.25" customHeight="1" x14ac:dyDescent="0.2">
      <c r="C56" s="40"/>
      <c r="D56" s="40"/>
      <c r="E56" s="66"/>
      <c r="F56" s="66"/>
      <c r="G56" s="66"/>
      <c r="H56" s="66"/>
      <c r="I56" s="66"/>
    </row>
    <row r="57" spans="3:13" ht="37.5" customHeight="1" x14ac:dyDescent="0.2">
      <c r="C57" s="257" t="s">
        <v>17</v>
      </c>
      <c r="D57" s="66" t="s">
        <v>61</v>
      </c>
      <c r="E57" s="67" t="str">
        <f>CONCATENATE(IF($O$20="11","Inherente","")," ",IF($N$31="11","Residual",""))</f>
        <v xml:space="preserve"> </v>
      </c>
      <c r="F57" s="67" t="str">
        <f>CONCATENATE(IF($O$20="12","Inherente","")," ",IF($N$31="12","Residual",""))</f>
        <v xml:space="preserve"> </v>
      </c>
      <c r="G57" s="67" t="str">
        <f>CONCATENATE(IF($O$20="13","Inherente","")," ",IF($N$31="13","Residual",""))</f>
        <v xml:space="preserve"> </v>
      </c>
      <c r="H57" s="67" t="str">
        <f>CONCATENATE(IF($O$20="14","Inherente","")," ",IF($N$31="14","Residual",""))</f>
        <v xml:space="preserve"> </v>
      </c>
      <c r="I57" s="68" t="str">
        <f>CONCATENATE(IF($O$20="15","Inherente","")," ",IF($N$31="15","Residual",""))</f>
        <v xml:space="preserve"> </v>
      </c>
      <c r="K57" s="69" t="s">
        <v>62</v>
      </c>
      <c r="L57" s="70"/>
      <c r="M57" s="70"/>
    </row>
    <row r="58" spans="3:13" ht="37.5" customHeight="1" x14ac:dyDescent="0.2">
      <c r="C58" s="257"/>
      <c r="D58" s="66" t="s">
        <v>63</v>
      </c>
      <c r="E58" s="71" t="str">
        <f>CONCATENATE(IF($O$20="21","Inherente","")," ",IF($N$31="21","Residual",""))</f>
        <v xml:space="preserve"> </v>
      </c>
      <c r="F58" s="71" t="str">
        <f>CONCATENATE(IF($O$20="22","Inherente","")," ",IF($N$31="22","Residual",""))</f>
        <v xml:space="preserve"> </v>
      </c>
      <c r="G58" s="67" t="str">
        <f>CONCATENATE(IF($O$20="23","Inherente","")," ",IF($N$31="23","Residual",""))</f>
        <v xml:space="preserve"> </v>
      </c>
      <c r="H58" s="67" t="str">
        <f>CONCATENATE(IF($O$20="24","Inherente","")," ",IF($N$31="24","Residual",""))</f>
        <v xml:space="preserve"> </v>
      </c>
      <c r="I58" s="68" t="str">
        <f>CONCATENATE(IF($O$20="25","Inherente","")," ",IF($N$31="25","Residual",""))</f>
        <v xml:space="preserve"> </v>
      </c>
      <c r="K58" s="72" t="s">
        <v>64</v>
      </c>
      <c r="L58" s="73"/>
      <c r="M58" s="73"/>
    </row>
    <row r="59" spans="3:13" ht="37.5" customHeight="1" x14ac:dyDescent="0.2">
      <c r="C59" s="257"/>
      <c r="D59" s="66" t="s">
        <v>65</v>
      </c>
      <c r="E59" s="71" t="str">
        <f>CONCATENATE(IF($O$20="31","Inherente","")," ",IF($N$31="31","Residual",""))</f>
        <v xml:space="preserve"> </v>
      </c>
      <c r="F59" s="71" t="str">
        <f>CONCATENATE(IF($O$20="32","Inherente","")," ",IF($N$31="32","Residual",""))</f>
        <v xml:space="preserve"> </v>
      </c>
      <c r="G59" s="71" t="str">
        <f>CONCATENATE(IF($O$20="33","Inherente","")," ",IF($N$31="33","Residual",""))</f>
        <v xml:space="preserve"> </v>
      </c>
      <c r="H59" s="67" t="str">
        <f>CONCATENATE(IF($O$20="34","Inherente","")," ",IF($N$31="34","Residual",""))</f>
        <v xml:space="preserve"> </v>
      </c>
      <c r="I59" s="68" t="str">
        <f>CONCATENATE(IF($O$20="35","Inherente","")," ",IF($N$31="35","Residual",""))</f>
        <v xml:space="preserve"> </v>
      </c>
      <c r="K59" s="74" t="s">
        <v>58</v>
      </c>
      <c r="L59" s="75"/>
      <c r="M59" s="75"/>
    </row>
    <row r="60" spans="3:13" ht="37.5" customHeight="1" x14ac:dyDescent="0.2">
      <c r="C60" s="257"/>
      <c r="D60" s="66" t="s">
        <v>66</v>
      </c>
      <c r="E60" s="76" t="str">
        <f>CONCATENATE(IF($O$20="41","Inherente","")," ",IF($N$31="41","Residual",""))</f>
        <v xml:space="preserve"> </v>
      </c>
      <c r="F60" s="71" t="str">
        <f>CONCATENATE(IF($O$20="42","Inherente","")," ",IF($N$31="42","Residual",""))</f>
        <v xml:space="preserve"> </v>
      </c>
      <c r="G60" s="71" t="str">
        <f>CONCATENATE(IF($O$20="43","Inherente","")," ",IF($N$31="43","Residual",""))</f>
        <v xml:space="preserve">Inherente </v>
      </c>
      <c r="H60" s="67" t="str">
        <f>CONCATENATE(IF($O$20="44","Inherente","")," ",IF($N$31="44","Residual",""))</f>
        <v xml:space="preserve"> </v>
      </c>
      <c r="I60" s="68" t="str">
        <f>CONCATENATE(IF($O$20="45","Inherente","")," ",IF($N$31="45","Residual",""))</f>
        <v xml:space="preserve"> </v>
      </c>
      <c r="K60" s="77" t="s">
        <v>67</v>
      </c>
      <c r="L60" s="78"/>
      <c r="M60" s="78"/>
    </row>
    <row r="61" spans="3:13" ht="37.5" customHeight="1" x14ac:dyDescent="0.2">
      <c r="C61" s="257"/>
      <c r="D61" s="66" t="s">
        <v>68</v>
      </c>
      <c r="E61" s="76" t="str">
        <f>CONCATENATE(IF($O$20="51","Inherente","")," ",IF($N$31="51","Residual",""))</f>
        <v xml:space="preserve"> </v>
      </c>
      <c r="F61" s="76" t="str">
        <f>CONCATENATE(IF($O$20="52","Inherente","")," ",IF($N$31="52","Residual",""))</f>
        <v xml:space="preserve"> </v>
      </c>
      <c r="G61" s="71" t="str">
        <f>CONCATENATE(IF($O$20="53","Inherente","")," ",IF($N$31="53","Residual",""))</f>
        <v xml:space="preserve"> Residual</v>
      </c>
      <c r="H61" s="67" t="str">
        <f>CONCATENATE(IF($O$20="54","Inherente","")," ",IF($N$31="54","Residual",""))</f>
        <v xml:space="preserve"> </v>
      </c>
      <c r="I61" s="68" t="str">
        <f>CONCATENATE(IF($O$20="55","Inherente","")," ",IF($N$31="55","Residual",""))</f>
        <v xml:space="preserve"> </v>
      </c>
    </row>
    <row r="62" spans="3:13" x14ac:dyDescent="0.2"/>
    <row r="63" spans="3:13" x14ac:dyDescent="0.2"/>
    <row r="64" spans="3:13" x14ac:dyDescent="0.2"/>
    <row r="65" s="33" customFormat="1" x14ac:dyDescent="0.2"/>
    <row r="66" s="33" customFormat="1" x14ac:dyDescent="0.2"/>
    <row r="67" s="33" customFormat="1" x14ac:dyDescent="0.2"/>
    <row r="68" s="33" customFormat="1" x14ac:dyDescent="0.2"/>
    <row r="69" s="33" customFormat="1" x14ac:dyDescent="0.2"/>
    <row r="70" s="33" customFormat="1" x14ac:dyDescent="0.2"/>
    <row r="71" s="33" customFormat="1" x14ac:dyDescent="0.2"/>
    <row r="72" s="33" customFormat="1" x14ac:dyDescent="0.2"/>
    <row r="73" s="33" customFormat="1" x14ac:dyDescent="0.2"/>
    <row r="74" s="33" customFormat="1" x14ac:dyDescent="0.2"/>
    <row r="75" s="33" customFormat="1" x14ac:dyDescent="0.2"/>
    <row r="76" s="33" customFormat="1" x14ac:dyDescent="0.2"/>
    <row r="77" s="33" customFormat="1" x14ac:dyDescent="0.2"/>
    <row r="78" s="33" customFormat="1" x14ac:dyDescent="0.2"/>
    <row r="79" s="33" customFormat="1" x14ac:dyDescent="0.2"/>
    <row r="80" s="33" customFormat="1" x14ac:dyDescent="0.2"/>
    <row r="81" s="33" customFormat="1" x14ac:dyDescent="0.2"/>
    <row r="82" s="33" customFormat="1" x14ac:dyDescent="0.2"/>
    <row r="83" s="33" customFormat="1" x14ac:dyDescent="0.2"/>
    <row r="84" s="33" customFormat="1" x14ac:dyDescent="0.2"/>
    <row r="85" s="33" customFormat="1" x14ac:dyDescent="0.2"/>
    <row r="86" s="33" customFormat="1" x14ac:dyDescent="0.2"/>
    <row r="87" s="33" customFormat="1" x14ac:dyDescent="0.2"/>
    <row r="88" s="33" customFormat="1" x14ac:dyDescent="0.2"/>
    <row r="89" s="33" customFormat="1" x14ac:dyDescent="0.2"/>
    <row r="90" s="33" customFormat="1" x14ac:dyDescent="0.2"/>
    <row r="91" s="33" customFormat="1" x14ac:dyDescent="0.2"/>
    <row r="92" s="33" customFormat="1" x14ac:dyDescent="0.2"/>
    <row r="93" s="33" customFormat="1" x14ac:dyDescent="0.2"/>
    <row r="94" s="33" customFormat="1" x14ac:dyDescent="0.2"/>
    <row r="95" s="33" customFormat="1" x14ac:dyDescent="0.2"/>
    <row r="96" s="33" customFormat="1" x14ac:dyDescent="0.2"/>
    <row r="97" s="33" customFormat="1" x14ac:dyDescent="0.2"/>
    <row r="98" s="33" customFormat="1" x14ac:dyDescent="0.2"/>
    <row r="99" s="33" customFormat="1" x14ac:dyDescent="0.2"/>
    <row r="100" s="33" customFormat="1" x14ac:dyDescent="0.2"/>
    <row r="101" s="33" customFormat="1" x14ac:dyDescent="0.2"/>
    <row r="102" s="33" customFormat="1" x14ac:dyDescent="0.2"/>
    <row r="103" s="33" customFormat="1" x14ac:dyDescent="0.2"/>
    <row r="104" s="33" customFormat="1" x14ac:dyDescent="0.2"/>
    <row r="105" s="33" customFormat="1" x14ac:dyDescent="0.2"/>
    <row r="106" s="33" customFormat="1" x14ac:dyDescent="0.2"/>
  </sheetData>
  <sheetProtection selectLockedCells="1"/>
  <mergeCells count="57">
    <mergeCell ref="C57:C61"/>
    <mergeCell ref="C50:K50"/>
    <mergeCell ref="C52:D52"/>
    <mergeCell ref="E52:F52"/>
    <mergeCell ref="H52:I52"/>
    <mergeCell ref="J52:K52"/>
    <mergeCell ref="E54:I54"/>
    <mergeCell ref="D47:E47"/>
    <mergeCell ref="H47:I47"/>
    <mergeCell ref="J47:K47"/>
    <mergeCell ref="D48:E48"/>
    <mergeCell ref="H48:I48"/>
    <mergeCell ref="J48:K48"/>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30" priority="27">
      <formula>$C$18="Muy Baja 20%"</formula>
    </cfRule>
    <cfRule type="expression" dxfId="29" priority="26">
      <formula>$C$18="Baja 40%"</formula>
    </cfRule>
    <cfRule type="expression" dxfId="28" priority="25">
      <formula>$C$18="Media 60%"</formula>
    </cfRule>
    <cfRule type="expression" dxfId="27" priority="24">
      <formula>$C$18="Alta 80%"</formula>
    </cfRule>
    <cfRule type="expression" dxfId="26" priority="23">
      <formula>$C$18="Muy Alta 100%"</formula>
    </cfRule>
  </conditionalFormatting>
  <conditionalFormatting sqref="E22">
    <cfRule type="expression" dxfId="25" priority="21">
      <formula>E22="Leve 20%"</formula>
    </cfRule>
    <cfRule type="expression" dxfId="24" priority="22">
      <formula>E22="Menor 40%"</formula>
    </cfRule>
    <cfRule type="expression" dxfId="23" priority="18">
      <formula>E22="Catastrófico 100%"</formula>
    </cfRule>
    <cfRule type="expression" dxfId="22" priority="19">
      <formula>E22="Mayor 80%"</formula>
    </cfRule>
    <cfRule type="expression" dxfId="21" priority="20">
      <formula>E22="Moderado 60%"</formula>
    </cfRule>
  </conditionalFormatting>
  <conditionalFormatting sqref="E24">
    <cfRule type="expression" dxfId="20" priority="13">
      <formula>E24="Catastrófico 100%"</formula>
    </cfRule>
    <cfRule type="expression" dxfId="19" priority="14">
      <formula>E24="Mayor 80%"</formula>
    </cfRule>
    <cfRule type="expression" dxfId="18" priority="15">
      <formula>E24="Moderado 60%"</formula>
    </cfRule>
    <cfRule type="expression" dxfId="17" priority="16">
      <formula>E24="Leve 20%"</formula>
    </cfRule>
    <cfRule type="expression" dxfId="16" priority="17">
      <formula>E24="Menor 40%"</formula>
    </cfRule>
  </conditionalFormatting>
  <conditionalFormatting sqref="E26">
    <cfRule type="expression" dxfId="15" priority="8">
      <formula>E26="Catastrófico 100%"</formula>
    </cfRule>
    <cfRule type="expression" dxfId="14" priority="9">
      <formula>E26="Mayor 80%"</formula>
    </cfRule>
    <cfRule type="expression" dxfId="13" priority="10">
      <formula>E26="Moderado 60%"</formula>
    </cfRule>
    <cfRule type="expression" dxfId="12" priority="11">
      <formula>E26="Leve 20%"</formula>
    </cfRule>
    <cfRule type="expression" dxfId="11" priority="12">
      <formula>E26="Menor 40%"</formula>
    </cfRule>
  </conditionalFormatting>
  <conditionalFormatting sqref="E52">
    <cfRule type="expression" dxfId="10" priority="31">
      <formula>$E$52="Bajo"</formula>
    </cfRule>
    <cfRule type="expression" dxfId="9" priority="28">
      <formula>$E$52="Extremo"</formula>
    </cfRule>
    <cfRule type="expression" dxfId="8" priority="29">
      <formula>$E$52="Alto"</formula>
    </cfRule>
    <cfRule type="expression" dxfId="7" priority="30">
      <formula>$E$52="Moderado"</formula>
    </cfRule>
  </conditionalFormatting>
  <conditionalFormatting sqref="G22:M22">
    <cfRule type="expression" dxfId="6" priority="3">
      <formula>$E$22&lt;&gt;""</formula>
    </cfRule>
  </conditionalFormatting>
  <conditionalFormatting sqref="G24:M24">
    <cfRule type="expression" dxfId="5" priority="2">
      <formula>$E$24&lt;&gt;""</formula>
    </cfRule>
  </conditionalFormatting>
  <conditionalFormatting sqref="G26:M26">
    <cfRule type="expression" dxfId="4" priority="1">
      <formula>$E$26&lt;&gt;""</formula>
    </cfRule>
  </conditionalFormatting>
  <conditionalFormatting sqref="J52">
    <cfRule type="expression" dxfId="3" priority="7">
      <formula>$J$52="Bajo"</formula>
    </cfRule>
    <cfRule type="expression" dxfId="2" priority="6">
      <formula>$J$52="Moderado"</formula>
    </cfRule>
    <cfRule type="expression" dxfId="1" priority="5">
      <formula>$J$52="Alto"</formula>
    </cfRule>
    <cfRule type="expression" dxfId="0" priority="4">
      <formula>$J$52="Extremo"</formula>
    </cfRule>
  </conditionalFormatting>
  <dataValidations disablePrompts="1" count="8">
    <dataValidation type="list" allowBlank="1" showInputMessage="1" showErrorMessage="1" sqref="F32:F40" xr:uid="{528C2A4A-51FA-4967-B842-DD63E2383CBE}">
      <formula1>"Preventivo,Detectivo,Correctivo"</formula1>
    </dataValidation>
    <dataValidation type="list" allowBlank="1" showInputMessage="1" showErrorMessage="1" sqref="G32:G40" xr:uid="{F4B88074-8F4F-4461-B24B-5278CFB10006}">
      <formula1>"Automático,Manual"</formula1>
    </dataValidation>
    <dataValidation type="list" allowBlank="1" showInputMessage="1" showErrorMessage="1" sqref="H32:H40" xr:uid="{4A38D5E7-5163-433A-920E-8F677E3D5F85}">
      <formula1>"Documentado,Sin Documentar"</formula1>
    </dataValidation>
    <dataValidation type="list" allowBlank="1" showInputMessage="1" showErrorMessage="1" sqref="I32:I40" xr:uid="{334DF6A3-AE0D-42E7-942C-62D5888D738E}">
      <formula1>"Continua,Aleatoria"</formula1>
    </dataValidation>
    <dataValidation type="list" allowBlank="1" showInputMessage="1" showErrorMessage="1" sqref="J32:J40" xr:uid="{71E41DF6-B256-49A4-B369-B7EC578BA1AA}">
      <formula1>"Con Registro,Sin Registro"</formula1>
    </dataValidation>
    <dataValidation type="list" allowBlank="1" showInputMessage="1" showErrorMessage="1" sqref="C18:E18" xr:uid="{FAF658C4-93EB-4C61-A077-F447FA83017A}">
      <formula1>"Muy Baja 20%,Baja 40%,Media 60%,Alta 80%,Muy Alta 100%"</formula1>
    </dataValidation>
    <dataValidation type="list" allowBlank="1" showInputMessage="1" showErrorMessage="1" sqref="K12" xr:uid="{E8A00739-DED0-4BEE-BD5E-0D8F1DFAD529}">
      <formula1>"Cumplimiento,Reputacional,Económico"</formula1>
    </dataValidation>
    <dataValidation type="list" allowBlank="1" showInputMessage="1" showErrorMessage="1" sqref="C44:C48" xr:uid="{7D273D6B-F0F6-4300-A7C3-186D81D27D4D}">
      <formula1>"Nacional,Regional,Centro Zonal"</formula1>
    </dataValidation>
  </dataValidations>
  <pageMargins left="0.82677165354330717" right="0.62992125984251968" top="1.0629921259842521" bottom="0.74803149606299213" header="0.31496062992125984" footer="0.31496062992125984"/>
  <pageSetup scale="39"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8"/>
  <dimension ref="B2:T59"/>
  <sheetViews>
    <sheetView topLeftCell="G1" workbookViewId="0">
      <selection activeCell="T3" sqref="T3:T18"/>
    </sheetView>
  </sheetViews>
  <sheetFormatPr baseColWidth="10" defaultColWidth="11.5" defaultRowHeight="15" x14ac:dyDescent="0.2"/>
  <cols>
    <col min="4" max="4" width="28.83203125" customWidth="1"/>
    <col min="5" max="5" width="28.6640625" customWidth="1"/>
    <col min="8" max="8" width="13.83203125" bestFit="1" customWidth="1"/>
    <col min="10" max="10" width="24.5" customWidth="1"/>
    <col min="15" max="15" width="30.5" customWidth="1"/>
    <col min="20" max="20" width="42.33203125" bestFit="1" customWidth="1"/>
  </cols>
  <sheetData>
    <row r="2" spans="2:20" ht="16" thickBot="1" x14ac:dyDescent="0.25">
      <c r="B2" t="s">
        <v>21</v>
      </c>
    </row>
    <row r="3" spans="2:20" ht="69" thickBot="1" x14ac:dyDescent="0.25">
      <c r="B3" s="2" t="s">
        <v>138</v>
      </c>
      <c r="C3" s="3" t="s">
        <v>404</v>
      </c>
      <c r="D3" s="4" t="s">
        <v>405</v>
      </c>
      <c r="E3" s="4" t="s">
        <v>406</v>
      </c>
      <c r="F3">
        <v>0.2</v>
      </c>
      <c r="H3" t="s">
        <v>110</v>
      </c>
      <c r="I3" s="11" t="s">
        <v>68</v>
      </c>
      <c r="J3" s="4" t="s">
        <v>407</v>
      </c>
      <c r="K3" s="12">
        <v>0.2</v>
      </c>
      <c r="N3" s="20" t="s">
        <v>408</v>
      </c>
      <c r="O3" s="20" t="s">
        <v>409</v>
      </c>
      <c r="P3" s="20" t="s">
        <v>33</v>
      </c>
      <c r="Q3" s="19" t="s">
        <v>43</v>
      </c>
      <c r="T3" t="s">
        <v>410</v>
      </c>
    </row>
    <row r="4" spans="2:20" ht="71" thickBot="1" x14ac:dyDescent="0.25">
      <c r="B4" s="5" t="s">
        <v>111</v>
      </c>
      <c r="C4" s="6" t="s">
        <v>411</v>
      </c>
      <c r="D4" s="7" t="s">
        <v>412</v>
      </c>
      <c r="E4" s="7" t="s">
        <v>413</v>
      </c>
      <c r="F4">
        <v>0.4</v>
      </c>
      <c r="H4" t="s">
        <v>123</v>
      </c>
      <c r="I4" s="13" t="s">
        <v>66</v>
      </c>
      <c r="J4" s="7" t="s">
        <v>414</v>
      </c>
      <c r="K4" s="14">
        <v>0.4</v>
      </c>
      <c r="N4" s="22" t="s">
        <v>294</v>
      </c>
      <c r="O4" s="23" t="s">
        <v>415</v>
      </c>
      <c r="P4" s="24" t="s">
        <v>416</v>
      </c>
      <c r="Q4" s="21">
        <v>5</v>
      </c>
      <c r="T4" t="s">
        <v>417</v>
      </c>
    </row>
    <row r="5" spans="2:20" ht="57" thickBot="1" x14ac:dyDescent="0.25">
      <c r="B5" s="8" t="s">
        <v>23</v>
      </c>
      <c r="C5" s="6" t="s">
        <v>418</v>
      </c>
      <c r="D5" s="7" t="s">
        <v>419</v>
      </c>
      <c r="E5" s="7" t="s">
        <v>420</v>
      </c>
      <c r="F5">
        <v>0.6</v>
      </c>
      <c r="H5" t="s">
        <v>18</v>
      </c>
      <c r="I5" s="15" t="s">
        <v>65</v>
      </c>
      <c r="J5" s="7" t="s">
        <v>421</v>
      </c>
      <c r="K5" s="14">
        <v>0.6</v>
      </c>
      <c r="N5" s="22" t="s">
        <v>295</v>
      </c>
      <c r="O5" s="23" t="s">
        <v>422</v>
      </c>
      <c r="P5" s="24" t="s">
        <v>423</v>
      </c>
      <c r="Q5" s="21">
        <v>4</v>
      </c>
      <c r="T5" t="s">
        <v>106</v>
      </c>
    </row>
    <row r="6" spans="2:20" ht="71" thickBot="1" x14ac:dyDescent="0.25">
      <c r="B6" s="9" t="s">
        <v>74</v>
      </c>
      <c r="C6" s="6" t="s">
        <v>424</v>
      </c>
      <c r="D6" s="7" t="s">
        <v>425</v>
      </c>
      <c r="E6" s="7" t="s">
        <v>426</v>
      </c>
      <c r="F6">
        <v>0.8</v>
      </c>
      <c r="H6" t="s">
        <v>325</v>
      </c>
      <c r="I6" s="16" t="s">
        <v>63</v>
      </c>
      <c r="J6" s="7" t="s">
        <v>427</v>
      </c>
      <c r="K6" s="14">
        <v>0.8</v>
      </c>
      <c r="N6" s="22" t="s">
        <v>296</v>
      </c>
      <c r="O6" s="23" t="s">
        <v>428</v>
      </c>
      <c r="P6" s="24" t="s">
        <v>429</v>
      </c>
      <c r="Q6" s="21">
        <v>3</v>
      </c>
      <c r="T6" t="s">
        <v>119</v>
      </c>
    </row>
    <row r="7" spans="2:20" ht="61" thickBot="1" x14ac:dyDescent="0.25">
      <c r="B7" s="10" t="s">
        <v>326</v>
      </c>
      <c r="C7" s="6" t="s">
        <v>430</v>
      </c>
      <c r="D7" s="7" t="s">
        <v>431</v>
      </c>
      <c r="E7" s="7" t="s">
        <v>432</v>
      </c>
      <c r="F7">
        <v>1</v>
      </c>
      <c r="H7" t="s">
        <v>73</v>
      </c>
      <c r="I7" s="17" t="s">
        <v>61</v>
      </c>
      <c r="J7" s="7" t="s">
        <v>433</v>
      </c>
      <c r="K7" s="14">
        <v>1</v>
      </c>
      <c r="N7" s="22" t="s">
        <v>244</v>
      </c>
      <c r="O7" s="23" t="s">
        <v>434</v>
      </c>
      <c r="P7" s="24" t="s">
        <v>435</v>
      </c>
      <c r="Q7" s="21">
        <v>2</v>
      </c>
      <c r="T7" t="s">
        <v>436</v>
      </c>
    </row>
    <row r="8" spans="2:20" ht="76" thickBot="1" x14ac:dyDescent="0.25">
      <c r="N8" s="22" t="s">
        <v>297</v>
      </c>
      <c r="O8" s="23" t="s">
        <v>437</v>
      </c>
      <c r="P8" s="24" t="s">
        <v>438</v>
      </c>
      <c r="Q8" s="21">
        <v>1</v>
      </c>
      <c r="T8" t="s">
        <v>134</v>
      </c>
    </row>
    <row r="9" spans="2:20" ht="16" thickBot="1" x14ac:dyDescent="0.25">
      <c r="T9" t="s">
        <v>180</v>
      </c>
    </row>
    <row r="10" spans="2:20" ht="31" thickBot="1" x14ac:dyDescent="0.25">
      <c r="N10" s="25" t="s">
        <v>439</v>
      </c>
      <c r="O10" s="26" t="s">
        <v>409</v>
      </c>
      <c r="T10" t="s">
        <v>2</v>
      </c>
    </row>
    <row r="11" spans="2:20" ht="40" thickBot="1" x14ac:dyDescent="0.25">
      <c r="N11" s="28" t="s">
        <v>58</v>
      </c>
      <c r="O11" s="27" t="s">
        <v>440</v>
      </c>
      <c r="Q11" s="31">
        <v>3</v>
      </c>
      <c r="T11" t="s">
        <v>69</v>
      </c>
    </row>
    <row r="12" spans="2:20" ht="27" thickBot="1" x14ac:dyDescent="0.25">
      <c r="N12" s="28" t="s">
        <v>441</v>
      </c>
      <c r="O12" s="27" t="s">
        <v>442</v>
      </c>
      <c r="Q12" s="31">
        <v>4</v>
      </c>
      <c r="T12" t="s">
        <v>216</v>
      </c>
    </row>
    <row r="13" spans="2:20" ht="39" x14ac:dyDescent="0.2">
      <c r="N13" s="28" t="s">
        <v>60</v>
      </c>
      <c r="O13" s="27" t="s">
        <v>443</v>
      </c>
      <c r="Q13" s="31">
        <v>5</v>
      </c>
      <c r="T13" t="s">
        <v>230</v>
      </c>
    </row>
    <row r="14" spans="2:20" x14ac:dyDescent="0.2">
      <c r="N14" s="29"/>
      <c r="O14" s="30"/>
      <c r="T14" t="s">
        <v>321</v>
      </c>
    </row>
    <row r="15" spans="2:20" x14ac:dyDescent="0.2">
      <c r="T15" t="s">
        <v>380</v>
      </c>
    </row>
    <row r="16" spans="2:20" x14ac:dyDescent="0.2">
      <c r="N16" s="29"/>
      <c r="O16" s="30"/>
      <c r="T16" t="s">
        <v>367</v>
      </c>
    </row>
    <row r="17" spans="2:20" x14ac:dyDescent="0.2">
      <c r="T17" t="s">
        <v>345</v>
      </c>
    </row>
    <row r="18" spans="2:20" x14ac:dyDescent="0.2">
      <c r="C18" t="s">
        <v>444</v>
      </c>
      <c r="D18" t="s">
        <v>445</v>
      </c>
      <c r="T18" t="s">
        <v>446</v>
      </c>
    </row>
    <row r="19" spans="2:20" x14ac:dyDescent="0.2">
      <c r="B19" t="s">
        <v>447</v>
      </c>
      <c r="C19" s="1">
        <v>1</v>
      </c>
      <c r="D19" s="1">
        <v>0.2</v>
      </c>
      <c r="E19" t="s">
        <v>64</v>
      </c>
      <c r="G19" s="18">
        <v>0.1</v>
      </c>
      <c r="H19">
        <v>5</v>
      </c>
      <c r="I19">
        <v>1</v>
      </c>
    </row>
    <row r="20" spans="2:20" x14ac:dyDescent="0.2">
      <c r="B20" t="s">
        <v>448</v>
      </c>
      <c r="C20" s="1">
        <v>0.8</v>
      </c>
      <c r="D20" s="1">
        <v>0.2</v>
      </c>
      <c r="E20" t="s">
        <v>58</v>
      </c>
      <c r="G20" s="18">
        <v>0.2</v>
      </c>
      <c r="H20">
        <v>5</v>
      </c>
      <c r="I20">
        <v>1</v>
      </c>
    </row>
    <row r="21" spans="2:20" x14ac:dyDescent="0.2">
      <c r="B21" t="s">
        <v>449</v>
      </c>
      <c r="C21" s="1">
        <v>0.6</v>
      </c>
      <c r="D21" s="1">
        <v>0.2</v>
      </c>
      <c r="E21" t="s">
        <v>58</v>
      </c>
      <c r="G21" s="18">
        <v>0.3</v>
      </c>
      <c r="H21">
        <v>4</v>
      </c>
      <c r="I21">
        <v>2</v>
      </c>
    </row>
    <row r="22" spans="2:20" x14ac:dyDescent="0.2">
      <c r="B22" t="s">
        <v>450</v>
      </c>
      <c r="C22" s="1">
        <v>0.4</v>
      </c>
      <c r="D22" s="1">
        <v>0.2</v>
      </c>
      <c r="E22" t="s">
        <v>67</v>
      </c>
      <c r="G22" s="18">
        <v>0.4</v>
      </c>
      <c r="H22">
        <v>4</v>
      </c>
      <c r="I22">
        <v>2</v>
      </c>
    </row>
    <row r="23" spans="2:20" x14ac:dyDescent="0.2">
      <c r="B23" t="s">
        <v>451</v>
      </c>
      <c r="C23" s="1">
        <v>0.2</v>
      </c>
      <c r="D23" s="1">
        <v>0.2</v>
      </c>
      <c r="E23" t="s">
        <v>67</v>
      </c>
      <c r="G23" s="18">
        <v>0.5</v>
      </c>
      <c r="H23">
        <v>3</v>
      </c>
      <c r="I23">
        <v>3</v>
      </c>
    </row>
    <row r="24" spans="2:20" x14ac:dyDescent="0.2">
      <c r="B24" t="s">
        <v>452</v>
      </c>
      <c r="C24" s="1">
        <v>1</v>
      </c>
      <c r="D24" s="1">
        <v>0.4</v>
      </c>
      <c r="E24" t="s">
        <v>64</v>
      </c>
      <c r="G24" s="18">
        <v>0.6</v>
      </c>
      <c r="H24">
        <v>3</v>
      </c>
      <c r="I24">
        <v>3</v>
      </c>
    </row>
    <row r="25" spans="2:20" x14ac:dyDescent="0.2">
      <c r="B25" t="s">
        <v>453</v>
      </c>
      <c r="C25" s="1">
        <v>0.8</v>
      </c>
      <c r="D25" s="1">
        <v>0.4</v>
      </c>
      <c r="E25" t="s">
        <v>58</v>
      </c>
      <c r="G25" s="18">
        <v>0.7</v>
      </c>
      <c r="H25">
        <v>2</v>
      </c>
      <c r="I25">
        <v>4</v>
      </c>
    </row>
    <row r="26" spans="2:20" x14ac:dyDescent="0.2">
      <c r="B26" t="s">
        <v>454</v>
      </c>
      <c r="C26" s="1">
        <v>0.6</v>
      </c>
      <c r="D26" s="1">
        <v>0.4</v>
      </c>
      <c r="E26" t="s">
        <v>58</v>
      </c>
      <c r="G26" s="18">
        <v>0.8</v>
      </c>
      <c r="H26">
        <v>2</v>
      </c>
      <c r="I26">
        <v>4</v>
      </c>
    </row>
    <row r="27" spans="2:20" x14ac:dyDescent="0.2">
      <c r="B27" t="s">
        <v>455</v>
      </c>
      <c r="C27" s="1">
        <v>0.4</v>
      </c>
      <c r="D27" s="1">
        <v>0.4</v>
      </c>
      <c r="E27" t="s">
        <v>58</v>
      </c>
      <c r="G27" s="18">
        <v>0.9</v>
      </c>
      <c r="H27">
        <v>1</v>
      </c>
      <c r="I27">
        <v>5</v>
      </c>
    </row>
    <row r="28" spans="2:20" x14ac:dyDescent="0.2">
      <c r="B28" t="s">
        <v>456</v>
      </c>
      <c r="C28" s="1">
        <v>0.2</v>
      </c>
      <c r="D28" s="1">
        <v>0.4</v>
      </c>
      <c r="E28" t="s">
        <v>67</v>
      </c>
      <c r="G28" s="18">
        <v>1</v>
      </c>
      <c r="H28">
        <v>1</v>
      </c>
      <c r="I28">
        <v>5</v>
      </c>
    </row>
    <row r="29" spans="2:20" x14ac:dyDescent="0.2">
      <c r="B29" t="s">
        <v>457</v>
      </c>
      <c r="C29" s="1">
        <v>1</v>
      </c>
      <c r="D29" s="1">
        <v>0.6</v>
      </c>
      <c r="E29" t="s">
        <v>64</v>
      </c>
    </row>
    <row r="30" spans="2:20" x14ac:dyDescent="0.2">
      <c r="B30" t="s">
        <v>458</v>
      </c>
      <c r="C30" s="1">
        <v>0.8</v>
      </c>
      <c r="D30" s="1">
        <v>0.6</v>
      </c>
      <c r="E30" t="s">
        <v>64</v>
      </c>
    </row>
    <row r="31" spans="2:20" x14ac:dyDescent="0.2">
      <c r="B31" t="s">
        <v>459</v>
      </c>
      <c r="C31" s="1">
        <v>0.6</v>
      </c>
      <c r="D31" s="1">
        <v>0.6</v>
      </c>
      <c r="E31" t="s">
        <v>58</v>
      </c>
    </row>
    <row r="32" spans="2:20" x14ac:dyDescent="0.2">
      <c r="B32" t="s">
        <v>460</v>
      </c>
      <c r="C32" s="1">
        <v>0.4</v>
      </c>
      <c r="D32" s="1">
        <v>0.6</v>
      </c>
      <c r="E32" t="s">
        <v>58</v>
      </c>
    </row>
    <row r="33" spans="2:5" x14ac:dyDescent="0.2">
      <c r="B33" t="s">
        <v>461</v>
      </c>
      <c r="C33" s="1">
        <v>0.2</v>
      </c>
      <c r="D33" s="1">
        <v>0.6</v>
      </c>
      <c r="E33" t="s">
        <v>58</v>
      </c>
    </row>
    <row r="34" spans="2:5" x14ac:dyDescent="0.2">
      <c r="B34" t="s">
        <v>462</v>
      </c>
      <c r="C34" s="1">
        <v>1</v>
      </c>
      <c r="D34" s="1">
        <v>0.8</v>
      </c>
      <c r="E34" t="s">
        <v>64</v>
      </c>
    </row>
    <row r="35" spans="2:5" x14ac:dyDescent="0.2">
      <c r="B35" t="s">
        <v>463</v>
      </c>
      <c r="C35" s="1">
        <v>0.8</v>
      </c>
      <c r="D35" s="1">
        <v>0.8</v>
      </c>
      <c r="E35" t="s">
        <v>64</v>
      </c>
    </row>
    <row r="36" spans="2:5" x14ac:dyDescent="0.2">
      <c r="B36" t="s">
        <v>464</v>
      </c>
      <c r="C36" s="1">
        <v>0.6</v>
      </c>
      <c r="D36" s="1">
        <v>0.8</v>
      </c>
      <c r="E36" t="s">
        <v>64</v>
      </c>
    </row>
    <row r="37" spans="2:5" x14ac:dyDescent="0.2">
      <c r="B37" t="s">
        <v>465</v>
      </c>
      <c r="C37" s="1">
        <v>0.4</v>
      </c>
      <c r="D37" s="1">
        <v>0.8</v>
      </c>
      <c r="E37" t="s">
        <v>64</v>
      </c>
    </row>
    <row r="38" spans="2:5" x14ac:dyDescent="0.2">
      <c r="B38" t="s">
        <v>466</v>
      </c>
      <c r="C38" s="1">
        <v>0.2</v>
      </c>
      <c r="D38" s="1">
        <v>0.8</v>
      </c>
      <c r="E38" t="s">
        <v>64</v>
      </c>
    </row>
    <row r="39" spans="2:5" x14ac:dyDescent="0.2">
      <c r="B39" t="s">
        <v>467</v>
      </c>
      <c r="C39" s="1">
        <v>1</v>
      </c>
      <c r="D39" s="1">
        <v>1</v>
      </c>
      <c r="E39" t="s">
        <v>62</v>
      </c>
    </row>
    <row r="40" spans="2:5" x14ac:dyDescent="0.2">
      <c r="B40" t="s">
        <v>468</v>
      </c>
      <c r="C40" s="1">
        <v>0.8</v>
      </c>
      <c r="D40" s="1">
        <v>1</v>
      </c>
      <c r="E40" t="s">
        <v>62</v>
      </c>
    </row>
    <row r="41" spans="2:5" x14ac:dyDescent="0.2">
      <c r="B41" t="s">
        <v>469</v>
      </c>
      <c r="C41" s="1">
        <v>0.6</v>
      </c>
      <c r="D41" s="1">
        <v>1</v>
      </c>
      <c r="E41" t="s">
        <v>62</v>
      </c>
    </row>
    <row r="42" spans="2:5" x14ac:dyDescent="0.2">
      <c r="B42" t="s">
        <v>470</v>
      </c>
      <c r="C42" s="1">
        <v>0.4</v>
      </c>
      <c r="D42" s="1">
        <v>1</v>
      </c>
      <c r="E42" t="s">
        <v>62</v>
      </c>
    </row>
    <row r="43" spans="2:5" x14ac:dyDescent="0.2">
      <c r="B43" t="s">
        <v>471</v>
      </c>
      <c r="C43" s="1">
        <v>0.2</v>
      </c>
      <c r="D43" s="1">
        <v>1</v>
      </c>
      <c r="E43" t="s">
        <v>62</v>
      </c>
    </row>
    <row r="45" spans="2:5" x14ac:dyDescent="0.2">
      <c r="B45" t="s">
        <v>457</v>
      </c>
      <c r="C45" t="s">
        <v>58</v>
      </c>
      <c r="D45" s="32"/>
    </row>
    <row r="46" spans="2:5" x14ac:dyDescent="0.2">
      <c r="B46" t="s">
        <v>462</v>
      </c>
      <c r="C46" t="s">
        <v>64</v>
      </c>
      <c r="D46" s="32"/>
    </row>
    <row r="47" spans="2:5" x14ac:dyDescent="0.2">
      <c r="B47" t="s">
        <v>467</v>
      </c>
      <c r="C47" t="s">
        <v>62</v>
      </c>
      <c r="D47" s="32"/>
    </row>
    <row r="48" spans="2:5" x14ac:dyDescent="0.2">
      <c r="B48" t="s">
        <v>458</v>
      </c>
      <c r="C48" t="s">
        <v>58</v>
      </c>
      <c r="D48" s="32"/>
    </row>
    <row r="49" spans="2:4" x14ac:dyDescent="0.2">
      <c r="B49" t="s">
        <v>463</v>
      </c>
      <c r="C49" t="s">
        <v>64</v>
      </c>
      <c r="D49" s="32"/>
    </row>
    <row r="50" spans="2:4" x14ac:dyDescent="0.2">
      <c r="B50" t="s">
        <v>468</v>
      </c>
      <c r="C50" t="s">
        <v>62</v>
      </c>
      <c r="D50" s="32"/>
    </row>
    <row r="51" spans="2:4" x14ac:dyDescent="0.2">
      <c r="B51" t="s">
        <v>459</v>
      </c>
      <c r="C51" t="s">
        <v>64</v>
      </c>
      <c r="D51" s="32"/>
    </row>
    <row r="52" spans="2:4" x14ac:dyDescent="0.2">
      <c r="B52" t="s">
        <v>464</v>
      </c>
      <c r="C52" t="s">
        <v>62</v>
      </c>
      <c r="D52" s="32"/>
    </row>
    <row r="53" spans="2:4" x14ac:dyDescent="0.2">
      <c r="B53" t="s">
        <v>469</v>
      </c>
      <c r="C53" t="s">
        <v>62</v>
      </c>
      <c r="D53" s="32"/>
    </row>
    <row r="54" spans="2:4" x14ac:dyDescent="0.2">
      <c r="B54" t="s">
        <v>460</v>
      </c>
      <c r="C54" t="s">
        <v>64</v>
      </c>
      <c r="D54" s="32"/>
    </row>
    <row r="55" spans="2:4" x14ac:dyDescent="0.2">
      <c r="B55" t="s">
        <v>465</v>
      </c>
      <c r="C55" t="s">
        <v>62</v>
      </c>
      <c r="D55" s="32"/>
    </row>
    <row r="56" spans="2:4" x14ac:dyDescent="0.2">
      <c r="B56" t="s">
        <v>470</v>
      </c>
      <c r="C56" t="s">
        <v>62</v>
      </c>
      <c r="D56" s="32"/>
    </row>
    <row r="57" spans="2:4" x14ac:dyDescent="0.2">
      <c r="B57" t="s">
        <v>461</v>
      </c>
      <c r="C57" t="s">
        <v>62</v>
      </c>
      <c r="D57" s="32"/>
    </row>
    <row r="58" spans="2:4" x14ac:dyDescent="0.2">
      <c r="B58" t="s">
        <v>466</v>
      </c>
      <c r="C58" t="s">
        <v>62</v>
      </c>
      <c r="D58" s="32"/>
    </row>
    <row r="59" spans="2:4" x14ac:dyDescent="0.2">
      <c r="B59" t="s">
        <v>471</v>
      </c>
      <c r="C59" t="s">
        <v>62</v>
      </c>
      <c r="D59" s="32"/>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5DE12-F3DC-455D-B5A6-A9C39D72DF2C}">
  <sheetPr>
    <tabColor theme="8"/>
    <pageSetUpPr fitToPage="1"/>
  </sheetPr>
  <dimension ref="C1:R101"/>
  <sheetViews>
    <sheetView showGridLines="0" zoomScale="85" zoomScaleNormal="85" zoomScaleSheetLayoutView="80" zoomScalePageLayoutView="80" workbookViewId="0">
      <selection activeCell="C7" sqref="C7:K7"/>
    </sheetView>
  </sheetViews>
  <sheetFormatPr baseColWidth="10" defaultColWidth="11.5"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hidden="1" customWidth="1"/>
    <col min="18" max="18" width="11.5" style="33" hidden="1" customWidth="1"/>
    <col min="19" max="19" width="11.5" style="33" customWidth="1"/>
    <col min="20" max="16384" width="11.5" style="33"/>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106</v>
      </c>
      <c r="E4" s="233"/>
      <c r="F4" s="233"/>
      <c r="G4" s="233"/>
      <c r="H4" s="233"/>
      <c r="I4" s="38" t="s">
        <v>3</v>
      </c>
      <c r="J4" s="233" t="s">
        <v>107</v>
      </c>
      <c r="K4" s="233"/>
      <c r="L4" s="39"/>
      <c r="M4" s="39"/>
    </row>
    <row r="5" spans="3:13" ht="6" customHeight="1" x14ac:dyDescent="0.2">
      <c r="C5" s="40"/>
      <c r="D5" s="40"/>
      <c r="E5" s="40"/>
    </row>
    <row r="6" spans="3:13" ht="19" x14ac:dyDescent="0.25">
      <c r="C6" s="41" t="s">
        <v>5</v>
      </c>
      <c r="D6" s="37"/>
      <c r="E6" s="37"/>
    </row>
    <row r="7" spans="3:13" ht="46.5" customHeight="1" x14ac:dyDescent="0.2">
      <c r="C7" s="234" t="s">
        <v>108</v>
      </c>
      <c r="D7" s="234"/>
      <c r="E7" s="234"/>
      <c r="F7" s="234"/>
      <c r="G7" s="234"/>
      <c r="H7" s="234"/>
      <c r="I7" s="234"/>
      <c r="J7" s="234"/>
      <c r="K7" s="234"/>
      <c r="L7" s="34"/>
      <c r="M7" s="34"/>
    </row>
    <row r="8" spans="3:13" x14ac:dyDescent="0.2"/>
    <row r="9" spans="3:13" ht="19" x14ac:dyDescent="0.25">
      <c r="C9" s="41" t="s">
        <v>7</v>
      </c>
    </row>
    <row r="10" spans="3:13" ht="21.75" customHeight="1" x14ac:dyDescent="0.25">
      <c r="C10" s="287" t="s">
        <v>109</v>
      </c>
      <c r="D10" s="288"/>
      <c r="E10" s="288"/>
      <c r="F10" s="288"/>
      <c r="G10" s="288"/>
      <c r="H10" s="288"/>
      <c r="I10" s="288"/>
      <c r="J10" s="288"/>
      <c r="K10" s="289"/>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c r="H12" s="44" t="s">
        <v>13</v>
      </c>
      <c r="I12" s="45"/>
      <c r="J12" s="37" t="s">
        <v>14</v>
      </c>
      <c r="K12" s="46" t="s">
        <v>15</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110</v>
      </c>
      <c r="D18" s="239"/>
      <c r="E18" s="239"/>
      <c r="F18" s="239"/>
      <c r="G18" s="239"/>
      <c r="H18" s="239"/>
      <c r="I18" s="239"/>
      <c r="J18" s="239"/>
      <c r="K18" s="239"/>
      <c r="L18" s="47"/>
      <c r="M18" s="47"/>
      <c r="N18" s="48">
        <f>IFERROR(VLOOKUP(C18,[2]Hoja2!H3:K7,4,FALSE),"")</f>
        <v>0.2</v>
      </c>
      <c r="O18" s="48">
        <f>IFERROR(VLOOKUP(N18,[2]Hoja2!G19:I28,2,FALSE),"")</f>
        <v>5</v>
      </c>
    </row>
    <row r="19" spans="3:16" ht="15.75" customHeight="1" x14ac:dyDescent="0.2"/>
    <row r="20" spans="3:16" ht="19" x14ac:dyDescent="0.2">
      <c r="C20" s="238" t="s">
        <v>19</v>
      </c>
      <c r="D20" s="238"/>
      <c r="E20" s="238"/>
      <c r="F20" s="238"/>
      <c r="G20" s="238"/>
      <c r="H20" s="238"/>
      <c r="I20" s="238"/>
      <c r="J20" s="238"/>
      <c r="K20" s="238"/>
      <c r="L20" s="39"/>
      <c r="M20" s="39"/>
      <c r="O20" s="40" t="str">
        <f>CONCATENATE(O18,O22)</f>
        <v>53</v>
      </c>
    </row>
    <row r="21" spans="3:16" ht="6" customHeight="1" x14ac:dyDescent="0.2"/>
    <row r="22" spans="3:16" ht="33.75" customHeight="1" x14ac:dyDescent="0.2">
      <c r="C22" s="240" t="s">
        <v>20</v>
      </c>
      <c r="D22" s="241"/>
      <c r="E22" s="242" t="s">
        <v>21</v>
      </c>
      <c r="F22" s="242"/>
      <c r="G22" s="243" t="str">
        <f>IFERROR(VLOOKUP(E22,[2]Hoja2!$B$3:$E$7,2,FALSE),"")</f>
        <v/>
      </c>
      <c r="H22" s="243"/>
      <c r="I22" s="243"/>
      <c r="J22" s="243"/>
      <c r="K22" s="243"/>
      <c r="L22" s="49" t="str">
        <f>IFERROR(VLOOKUP(E22,[2]Hoja2!$B$3:$F$7,5,FALSE),"")</f>
        <v/>
      </c>
      <c r="M22" s="49"/>
      <c r="N22" s="33">
        <f>IF(MAX(L22,L24,L26)=0,"",MAX(L22,L24,L26))</f>
        <v>0.6</v>
      </c>
      <c r="O22" s="33">
        <f>IFERROR(VLOOKUP(N22,[2]Hoja2!G19:I28,3,FALSE),"")</f>
        <v>3</v>
      </c>
    </row>
    <row r="23" spans="3:16" ht="6" customHeight="1" x14ac:dyDescent="0.2"/>
    <row r="24" spans="3:16" ht="33.75" customHeight="1" x14ac:dyDescent="0.2">
      <c r="C24" s="240" t="s">
        <v>22</v>
      </c>
      <c r="D24" s="241"/>
      <c r="E24" s="242" t="s">
        <v>23</v>
      </c>
      <c r="F24" s="242"/>
      <c r="G24" s="245" t="str">
        <f>IFERROR(VLOOKUP(E24,[2]Hoja2!$B$3:$E$7,3,FALSE),"")</f>
        <v>El riesgo afecta la imagen de la entidad con algunos usuarios de relevancia frente al logro de los objetivos.</v>
      </c>
      <c r="H24" s="245"/>
      <c r="I24" s="245"/>
      <c r="J24" s="245"/>
      <c r="K24" s="245"/>
      <c r="L24" s="49">
        <f>IFERROR(VLOOKUP(E24,[2]Hoja2!$B$3:$F$7,5,FALSE),"")</f>
        <v>0.6</v>
      </c>
      <c r="M24" s="50"/>
    </row>
    <row r="25" spans="3:16" ht="5.25" customHeight="1" x14ac:dyDescent="0.2">
      <c r="F25" s="34"/>
      <c r="G25" s="34"/>
      <c r="I25" s="34"/>
      <c r="J25" s="34"/>
      <c r="K25" s="34"/>
      <c r="L25" s="34"/>
      <c r="M25" s="34"/>
    </row>
    <row r="26" spans="3:16" ht="33.75" customHeight="1" x14ac:dyDescent="0.2">
      <c r="C26" s="240" t="s">
        <v>24</v>
      </c>
      <c r="D26" s="241"/>
      <c r="E26" s="242" t="s">
        <v>111</v>
      </c>
      <c r="F26" s="242"/>
      <c r="G26" s="245" t="str">
        <f>IFERROR(VLOOKUP(E26,[2]Hoja2!$B$3:$E$7,4,FALSE),"")</f>
        <v>Impactaría de manera mínima en el logro del objetivo.</v>
      </c>
      <c r="H26" s="245"/>
      <c r="I26" s="245"/>
      <c r="J26" s="245"/>
      <c r="K26" s="245"/>
      <c r="L26" s="33">
        <f>IFERROR(VLOOKUP(E26,[2]Hoja2!$B$3:$F$7,5,FALSE),"")</f>
        <v>0.4</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5</v>
      </c>
      <c r="O30" s="33">
        <f>IFERROR(IF(O39="",0,IF(O39&lt;=0.2,1,IF(AND(O39&gt;0.2,O39&lt;=0.4),2,IF(AND(O39&gt;0.4,O39&lt;=0.6),3,IF(AND(O39&gt;0.6,O39&lt;=0.8),4,5))))),"")</f>
        <v>3</v>
      </c>
    </row>
    <row r="31" spans="3:16" ht="19" x14ac:dyDescent="0.2">
      <c r="C31" s="239"/>
      <c r="D31" s="239"/>
      <c r="E31" s="239"/>
      <c r="F31" s="35" t="s">
        <v>30</v>
      </c>
      <c r="G31" s="35" t="s">
        <v>31</v>
      </c>
      <c r="H31" s="35" t="s">
        <v>32</v>
      </c>
      <c r="I31" s="35" t="s">
        <v>33</v>
      </c>
      <c r="J31" s="35" t="s">
        <v>34</v>
      </c>
      <c r="K31" s="247"/>
      <c r="L31" s="51"/>
      <c r="M31" s="51"/>
      <c r="N31" s="52" t="str">
        <f>CONCATENATE(N30,O30)</f>
        <v>53</v>
      </c>
      <c r="O31" s="52"/>
      <c r="P31" s="53"/>
    </row>
    <row r="32" spans="3:16" ht="162.75" customHeight="1" x14ac:dyDescent="0.2">
      <c r="C32" s="244" t="s">
        <v>112</v>
      </c>
      <c r="D32" s="244"/>
      <c r="E32" s="244"/>
      <c r="F32" s="54" t="s">
        <v>36</v>
      </c>
      <c r="G32" s="54" t="s">
        <v>37</v>
      </c>
      <c r="H32" s="54" t="s">
        <v>38</v>
      </c>
      <c r="I32" s="54" t="s">
        <v>76</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0.12</v>
      </c>
      <c r="O32" s="52">
        <f>IFERROR(IF(F32="Correctivo",N22-(N22*K32),N22),N22)</f>
        <v>0.6</v>
      </c>
    </row>
    <row r="33" spans="3:15" ht="113.25" customHeight="1" x14ac:dyDescent="0.2">
      <c r="C33" s="244" t="s">
        <v>113</v>
      </c>
      <c r="D33" s="252"/>
      <c r="E33" s="252"/>
      <c r="F33" s="54" t="s">
        <v>36</v>
      </c>
      <c r="G33" s="54" t="s">
        <v>37</v>
      </c>
      <c r="H33" s="54" t="s">
        <v>38</v>
      </c>
      <c r="I33" s="54" t="s">
        <v>76</v>
      </c>
      <c r="J33" s="54" t="s">
        <v>40</v>
      </c>
      <c r="K33" s="55">
        <f t="shared" si="0"/>
        <v>0.4</v>
      </c>
      <c r="L33" s="56">
        <f t="shared" si="1"/>
        <v>0.25</v>
      </c>
      <c r="M33" s="56">
        <f t="shared" si="2"/>
        <v>0.15</v>
      </c>
      <c r="N33" s="52">
        <f t="shared" ref="N33:N39" si="3">IFERROR(IF(OR(F33="Detectivo",F33="Preventivo"),N32-(N32*K33),N32),N32)</f>
        <v>7.1999999999999995E-2</v>
      </c>
      <c r="O33" s="52">
        <f t="shared" ref="O33:O39" si="4">IFERROR(IF(F33="Correctivo",O32-(O32*K33),O32),O32)</f>
        <v>0.6</v>
      </c>
    </row>
    <row r="34" spans="3:15" ht="97.5" hidden="1" customHeight="1" x14ac:dyDescent="0.2">
      <c r="C34" s="244"/>
      <c r="D34" s="252"/>
      <c r="E34" s="252"/>
      <c r="F34" s="54"/>
      <c r="G34" s="54"/>
      <c r="H34" s="54"/>
      <c r="I34" s="54"/>
      <c r="J34" s="54"/>
      <c r="K34" s="55" t="str">
        <f t="shared" si="0"/>
        <v/>
      </c>
      <c r="L34" s="56" t="str">
        <f t="shared" si="1"/>
        <v/>
      </c>
      <c r="M34" s="56" t="str">
        <f t="shared" si="2"/>
        <v/>
      </c>
      <c r="N34" s="52">
        <f t="shared" si="3"/>
        <v>7.1999999999999995E-2</v>
      </c>
      <c r="O34" s="52">
        <f t="shared" si="4"/>
        <v>0.6</v>
      </c>
    </row>
    <row r="35" spans="3:15" hidden="1" x14ac:dyDescent="0.2">
      <c r="C35" s="252"/>
      <c r="D35" s="252"/>
      <c r="E35" s="252"/>
      <c r="F35" s="54"/>
      <c r="G35" s="54"/>
      <c r="H35" s="54"/>
      <c r="I35" s="54"/>
      <c r="J35" s="54"/>
      <c r="K35" s="55" t="str">
        <f t="shared" si="0"/>
        <v/>
      </c>
      <c r="L35" s="56" t="str">
        <f t="shared" si="1"/>
        <v/>
      </c>
      <c r="M35" s="56" t="str">
        <f t="shared" si="2"/>
        <v/>
      </c>
      <c r="N35" s="52">
        <f t="shared" si="3"/>
        <v>7.1999999999999995E-2</v>
      </c>
      <c r="O35" s="52">
        <f t="shared" si="4"/>
        <v>0.6</v>
      </c>
    </row>
    <row r="36" spans="3:15" hidden="1" x14ac:dyDescent="0.2">
      <c r="C36" s="252"/>
      <c r="D36" s="252"/>
      <c r="E36" s="252"/>
      <c r="F36" s="54"/>
      <c r="G36" s="54"/>
      <c r="H36" s="54"/>
      <c r="I36" s="54"/>
      <c r="J36" s="54"/>
      <c r="K36" s="55" t="str">
        <f t="shared" si="0"/>
        <v/>
      </c>
      <c r="L36" s="56" t="str">
        <f t="shared" si="1"/>
        <v/>
      </c>
      <c r="M36" s="56" t="str">
        <f t="shared" si="2"/>
        <v/>
      </c>
      <c r="N36" s="52">
        <f t="shared" si="3"/>
        <v>7.1999999999999995E-2</v>
      </c>
      <c r="O36" s="52">
        <f t="shared" si="4"/>
        <v>0.6</v>
      </c>
    </row>
    <row r="37" spans="3:15" hidden="1" x14ac:dyDescent="0.2">
      <c r="C37" s="252"/>
      <c r="D37" s="252"/>
      <c r="E37" s="252"/>
      <c r="F37" s="54"/>
      <c r="G37" s="54"/>
      <c r="H37" s="54"/>
      <c r="I37" s="54"/>
      <c r="J37" s="54"/>
      <c r="K37" s="55" t="str">
        <f t="shared" si="0"/>
        <v/>
      </c>
      <c r="L37" s="56" t="str">
        <f t="shared" si="1"/>
        <v/>
      </c>
      <c r="M37" s="56" t="str">
        <f t="shared" si="2"/>
        <v/>
      </c>
      <c r="N37" s="52">
        <f t="shared" si="3"/>
        <v>7.1999999999999995E-2</v>
      </c>
      <c r="O37" s="52">
        <f t="shared" si="4"/>
        <v>0.6</v>
      </c>
    </row>
    <row r="38" spans="3:15" ht="30" hidden="1" customHeight="1" x14ac:dyDescent="0.2">
      <c r="C38" s="252"/>
      <c r="D38" s="252"/>
      <c r="E38" s="252"/>
      <c r="F38" s="57"/>
      <c r="G38" s="57"/>
      <c r="H38" s="57"/>
      <c r="I38" s="57"/>
      <c r="J38" s="57"/>
      <c r="K38" s="55" t="str">
        <f t="shared" si="0"/>
        <v/>
      </c>
      <c r="L38" s="56" t="str">
        <f t="shared" si="1"/>
        <v/>
      </c>
      <c r="M38" s="56" t="str">
        <f t="shared" si="2"/>
        <v/>
      </c>
      <c r="N38" s="52">
        <f t="shared" si="3"/>
        <v>7.1999999999999995E-2</v>
      </c>
      <c r="O38" s="52">
        <f t="shared" si="4"/>
        <v>0.6</v>
      </c>
    </row>
    <row r="39" spans="3:15" ht="30" hidden="1" customHeight="1" x14ac:dyDescent="0.2">
      <c r="C39" s="252"/>
      <c r="D39" s="252"/>
      <c r="E39" s="252"/>
      <c r="F39" s="57"/>
      <c r="G39" s="57"/>
      <c r="H39" s="57"/>
      <c r="I39" s="57"/>
      <c r="J39" s="57"/>
      <c r="K39" s="55" t="str">
        <f t="shared" si="0"/>
        <v/>
      </c>
      <c r="L39" s="56" t="str">
        <f t="shared" si="1"/>
        <v/>
      </c>
      <c r="M39" s="56" t="str">
        <f t="shared" si="2"/>
        <v/>
      </c>
      <c r="N39" s="52">
        <f t="shared" si="3"/>
        <v>7.1999999999999995E-2</v>
      </c>
      <c r="O39" s="52">
        <f t="shared" si="4"/>
        <v>0.6</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119.25" customHeight="1" x14ac:dyDescent="0.25">
      <c r="C44" s="230" t="s">
        <v>48</v>
      </c>
      <c r="D44" s="290" t="s">
        <v>114</v>
      </c>
      <c r="E44" s="291"/>
      <c r="F44" s="231">
        <v>46127</v>
      </c>
      <c r="G44" s="231">
        <v>46203</v>
      </c>
      <c r="H44" s="290" t="s">
        <v>115</v>
      </c>
      <c r="I44" s="291"/>
      <c r="J44" s="290" t="s">
        <v>51</v>
      </c>
      <c r="K44" s="291"/>
      <c r="L44" s="42"/>
      <c r="M44" s="42"/>
    </row>
    <row r="45" spans="3:15" ht="132.75" customHeight="1" x14ac:dyDescent="0.25">
      <c r="C45" s="230" t="s">
        <v>48</v>
      </c>
      <c r="D45" s="290" t="s">
        <v>116</v>
      </c>
      <c r="E45" s="291"/>
      <c r="F45" s="231">
        <v>46037</v>
      </c>
      <c r="G45" s="231">
        <v>46386</v>
      </c>
      <c r="H45" s="292" t="s">
        <v>117</v>
      </c>
      <c r="I45" s="293"/>
      <c r="J45" s="294" t="s">
        <v>118</v>
      </c>
      <c r="K45" s="295"/>
      <c r="L45" s="42"/>
      <c r="M45" s="42"/>
    </row>
    <row r="46" spans="3:15" x14ac:dyDescent="0.2"/>
    <row r="47" spans="3:15" ht="21" x14ac:dyDescent="0.2">
      <c r="C47" s="232" t="s">
        <v>53</v>
      </c>
      <c r="D47" s="232"/>
      <c r="E47" s="232"/>
      <c r="F47" s="232"/>
      <c r="G47" s="232"/>
      <c r="H47" s="232"/>
      <c r="I47" s="232"/>
      <c r="J47" s="232"/>
      <c r="K47" s="232"/>
      <c r="L47" s="36"/>
      <c r="M47" s="36"/>
    </row>
    <row r="48" spans="3:15" x14ac:dyDescent="0.2"/>
    <row r="49" spans="3:13" ht="47" x14ac:dyDescent="0.2">
      <c r="C49" s="247" t="s">
        <v>54</v>
      </c>
      <c r="D49" s="242"/>
      <c r="E49" s="260" t="str">
        <f>IFERROR(VLOOKUP(O20,[2]Hoja2!B19:E43,4,FALSE),"")</f>
        <v>Moderado</v>
      </c>
      <c r="F49" s="260"/>
      <c r="G49" s="64"/>
      <c r="H49" s="247" t="s">
        <v>55</v>
      </c>
      <c r="I49" s="247"/>
      <c r="J49" s="260" t="str">
        <f>IFERROR(VLOOKUP(N31,[2]Hoja2!B19:E43,4,FALSE),"")</f>
        <v>Moderado</v>
      </c>
      <c r="K49" s="260"/>
      <c r="L49" s="65"/>
      <c r="M49" s="65"/>
    </row>
    <row r="50" spans="3:13" x14ac:dyDescent="0.2"/>
    <row r="51" spans="3:13" ht="24" x14ac:dyDescent="0.2">
      <c r="C51" s="40"/>
      <c r="D51" s="40"/>
      <c r="E51" s="256" t="s">
        <v>19</v>
      </c>
      <c r="F51" s="256"/>
      <c r="G51" s="256"/>
      <c r="H51" s="256"/>
      <c r="I51" s="256"/>
    </row>
    <row r="52" spans="3:13" ht="19" x14ac:dyDescent="0.2">
      <c r="C52" s="40"/>
      <c r="D52" s="40"/>
      <c r="E52" s="66" t="s">
        <v>56</v>
      </c>
      <c r="F52" s="66" t="s">
        <v>57</v>
      </c>
      <c r="G52" s="66" t="s">
        <v>58</v>
      </c>
      <c r="H52" s="66" t="s">
        <v>59</v>
      </c>
      <c r="I52" s="66" t="s">
        <v>60</v>
      </c>
    </row>
    <row r="53" spans="3:13" ht="5.25" customHeight="1" x14ac:dyDescent="0.2">
      <c r="C53" s="40"/>
      <c r="D53" s="40"/>
      <c r="E53" s="66"/>
      <c r="F53" s="66"/>
      <c r="G53" s="66"/>
      <c r="H53" s="66"/>
      <c r="I53" s="66"/>
    </row>
    <row r="54" spans="3:13" ht="37.5" customHeight="1" x14ac:dyDescent="0.2">
      <c r="C54" s="257" t="s">
        <v>17</v>
      </c>
      <c r="D54" s="66" t="s">
        <v>61</v>
      </c>
      <c r="E54" s="67" t="str">
        <f>CONCATENATE(IF($O$20="11","Inherente","")," ",IF($N$31="11","Residual",""))</f>
        <v xml:space="preserve"> </v>
      </c>
      <c r="F54" s="67" t="str">
        <f>CONCATENATE(IF($O$20="12","Inherente","")," ",IF($N$31="12","Residual",""))</f>
        <v xml:space="preserve"> </v>
      </c>
      <c r="G54" s="67" t="str">
        <f>CONCATENATE(IF($O$20="13","Inherente","")," ",IF($N$31="13","Residual",""))</f>
        <v xml:space="preserve"> </v>
      </c>
      <c r="H54" s="67" t="str">
        <f>CONCATENATE(IF($O$20="14","Inherente","")," ",IF($N$31="14","Residual",""))</f>
        <v xml:space="preserve"> </v>
      </c>
      <c r="I54" s="68" t="str">
        <f>CONCATENATE(IF($O$20="15","Inherente","")," ",IF($N$31="15","Residual",""))</f>
        <v xml:space="preserve"> </v>
      </c>
      <c r="K54" s="69" t="s">
        <v>62</v>
      </c>
      <c r="L54" s="70"/>
      <c r="M54" s="70"/>
    </row>
    <row r="55" spans="3:13" ht="37.5" customHeight="1" x14ac:dyDescent="0.2">
      <c r="C55" s="257"/>
      <c r="D55" s="66" t="s">
        <v>63</v>
      </c>
      <c r="E55" s="71" t="str">
        <f>CONCATENATE(IF($O$20="21","Inherente","")," ",IF($N$31="21","Residual",""))</f>
        <v xml:space="preserve"> </v>
      </c>
      <c r="F55" s="71" t="str">
        <f>CONCATENATE(IF($O$20="22","Inherente","")," ",IF($N$31="22","Residual",""))</f>
        <v xml:space="preserve"> </v>
      </c>
      <c r="G55" s="67" t="str">
        <f>CONCATENATE(IF($O$20="23","Inherente","")," ",IF($N$31="23","Residual",""))</f>
        <v xml:space="preserve"> </v>
      </c>
      <c r="H55" s="67" t="str">
        <f>CONCATENATE(IF($O$20="24","Inherente","")," ",IF($N$31="24","Residual",""))</f>
        <v xml:space="preserve"> </v>
      </c>
      <c r="I55" s="68" t="str">
        <f>CONCATENATE(IF($O$20="25","Inherente","")," ",IF($N$31="25","Residual",""))</f>
        <v xml:space="preserve"> </v>
      </c>
      <c r="K55" s="72" t="s">
        <v>64</v>
      </c>
      <c r="L55" s="73"/>
      <c r="M55" s="73"/>
    </row>
    <row r="56" spans="3:13" ht="37.5" customHeight="1" x14ac:dyDescent="0.2">
      <c r="C56" s="257"/>
      <c r="D56" s="66" t="s">
        <v>65</v>
      </c>
      <c r="E56" s="71" t="str">
        <f>CONCATENATE(IF($O$20="31","Inherente","")," ",IF($N$31="31","Residual",""))</f>
        <v xml:space="preserve"> </v>
      </c>
      <c r="F56" s="71" t="str">
        <f>CONCATENATE(IF($O$20="32","Inherente","")," ",IF($N$31="32","Residual",""))</f>
        <v xml:space="preserve"> </v>
      </c>
      <c r="G56" s="71" t="str">
        <f>CONCATENATE(IF($O$20="33","Inherente","")," ",IF($N$31="33","Residual",""))</f>
        <v xml:space="preserve"> </v>
      </c>
      <c r="H56" s="67" t="str">
        <f>CONCATENATE(IF($O$20="34","Inherente","")," ",IF($N$31="34","Residual",""))</f>
        <v xml:space="preserve"> </v>
      </c>
      <c r="I56" s="68" t="str">
        <f>CONCATENATE(IF($O$20="35","Inherente","")," ",IF($N$31="35","Residual",""))</f>
        <v xml:space="preserve"> </v>
      </c>
      <c r="K56" s="74" t="s">
        <v>58</v>
      </c>
      <c r="L56" s="75"/>
      <c r="M56" s="75"/>
    </row>
    <row r="57" spans="3:13" ht="37.5" customHeight="1" x14ac:dyDescent="0.2">
      <c r="C57" s="257"/>
      <c r="D57" s="66" t="s">
        <v>66</v>
      </c>
      <c r="E57" s="76" t="str">
        <f>CONCATENATE(IF($O$20="41","Inherente","")," ",IF($N$31="41","Residual",""))</f>
        <v xml:space="preserve"> </v>
      </c>
      <c r="F57" s="71" t="str">
        <f>CONCATENATE(IF($O$20="42","Inherente","")," ",IF($N$31="42","Residual",""))</f>
        <v xml:space="preserve"> </v>
      </c>
      <c r="G57" s="71" t="str">
        <f>CONCATENATE(IF($O$20="43","Inherente","")," ",IF($N$31="43","Residual",""))</f>
        <v xml:space="preserve"> </v>
      </c>
      <c r="H57" s="67" t="str">
        <f>CONCATENATE(IF($O$20="44","Inherente","")," ",IF($N$31="44","Residual",""))</f>
        <v xml:space="preserve"> </v>
      </c>
      <c r="I57" s="68" t="str">
        <f>CONCATENATE(IF($O$20="45","Inherente","")," ",IF($N$31="45","Residual",""))</f>
        <v xml:space="preserve"> </v>
      </c>
      <c r="K57" s="77" t="s">
        <v>67</v>
      </c>
      <c r="L57" s="78"/>
      <c r="M57" s="78"/>
    </row>
    <row r="58" spans="3:13" ht="37.5" customHeight="1" x14ac:dyDescent="0.2">
      <c r="C58" s="257"/>
      <c r="D58" s="66" t="s">
        <v>68</v>
      </c>
      <c r="E58" s="76" t="str">
        <f>CONCATENATE(IF($O$20="51","Inherente","")," ",IF($N$31="51","Residual",""))</f>
        <v xml:space="preserve"> </v>
      </c>
      <c r="F58" s="76" t="str">
        <f>CONCATENATE(IF($O$20="52","Inherente","")," ",IF($N$31="52","Residual",""))</f>
        <v xml:space="preserve"> </v>
      </c>
      <c r="G58" s="71" t="str">
        <f>CONCATENATE(IF($O$20="53","Inherente","")," ",IF($N$31="53","Residual",""))</f>
        <v>Inherente Residual</v>
      </c>
      <c r="H58" s="67" t="str">
        <f>CONCATENATE(IF($O$20="54","Inherente","")," ",IF($N$31="54","Residual",""))</f>
        <v xml:space="preserve"> </v>
      </c>
      <c r="I58" s="68" t="str">
        <f>CONCATENATE(IF($O$20="55","Inherente","")," ",IF($N$31="55","Residual",""))</f>
        <v xml:space="preserve"> </v>
      </c>
    </row>
    <row r="59" spans="3:13" x14ac:dyDescent="0.2"/>
    <row r="60" spans="3:13" x14ac:dyDescent="0.2"/>
    <row r="61" spans="3:13" x14ac:dyDescent="0.2"/>
    <row r="62" spans="3:13" x14ac:dyDescent="0.2"/>
    <row r="63" spans="3:13" x14ac:dyDescent="0.2"/>
    <row r="64" spans="3:13" x14ac:dyDescent="0.2"/>
    <row r="65" s="33" customFormat="1" x14ac:dyDescent="0.2"/>
    <row r="66" s="33" customFormat="1" x14ac:dyDescent="0.2"/>
    <row r="67" s="33" customFormat="1" x14ac:dyDescent="0.2"/>
    <row r="68" s="33" customFormat="1" x14ac:dyDescent="0.2"/>
    <row r="69" s="33" customFormat="1" x14ac:dyDescent="0.2"/>
    <row r="70" s="33" customFormat="1" x14ac:dyDescent="0.2"/>
    <row r="71" s="33" customFormat="1" x14ac:dyDescent="0.2"/>
    <row r="72" s="33" customFormat="1" x14ac:dyDescent="0.2"/>
    <row r="73" s="33" customFormat="1" x14ac:dyDescent="0.2"/>
    <row r="74" s="33" customFormat="1" x14ac:dyDescent="0.2"/>
    <row r="75" s="33" customFormat="1" x14ac:dyDescent="0.2"/>
    <row r="76" s="33" customFormat="1" x14ac:dyDescent="0.2"/>
    <row r="77" s="33" customFormat="1" x14ac:dyDescent="0.2"/>
    <row r="78" s="33" customFormat="1" x14ac:dyDescent="0.2"/>
    <row r="79" s="33" customFormat="1" x14ac:dyDescent="0.2"/>
    <row r="80" s="33" customFormat="1" x14ac:dyDescent="0.2"/>
    <row r="81" s="33" customFormat="1" x14ac:dyDescent="0.2"/>
    <row r="82" s="33" customFormat="1" x14ac:dyDescent="0.2"/>
    <row r="83" s="33" customFormat="1" x14ac:dyDescent="0.2"/>
    <row r="84" s="33" customFormat="1" x14ac:dyDescent="0.2"/>
    <row r="85" s="33" customFormat="1" x14ac:dyDescent="0.2"/>
    <row r="86" s="33" customFormat="1" x14ac:dyDescent="0.2"/>
    <row r="87" s="33" customFormat="1" x14ac:dyDescent="0.2"/>
    <row r="88" s="33" customFormat="1" x14ac:dyDescent="0.2"/>
    <row r="89" s="33" customFormat="1" x14ac:dyDescent="0.2"/>
    <row r="90" s="33" customFormat="1" x14ac:dyDescent="0.2"/>
    <row r="91" s="33" customFormat="1" x14ac:dyDescent="0.2"/>
    <row r="92" s="33" customFormat="1" x14ac:dyDescent="0.2"/>
    <row r="93" s="33" customFormat="1" x14ac:dyDescent="0.2"/>
    <row r="94" s="33" customFormat="1" x14ac:dyDescent="0.2"/>
    <row r="95" s="33" customFormat="1" x14ac:dyDescent="0.2"/>
    <row r="96" s="33" customFormat="1" x14ac:dyDescent="0.2"/>
    <row r="97" s="33" customFormat="1" x14ac:dyDescent="0.2"/>
    <row r="98" s="33" customFormat="1" x14ac:dyDescent="0.2"/>
    <row r="99" s="33" customFormat="1" x14ac:dyDescent="0.2"/>
    <row r="100" s="33" customFormat="1" x14ac:dyDescent="0.2"/>
    <row r="101" s="33" customFormat="1" x14ac:dyDescent="0.2"/>
  </sheetData>
  <sheetProtection selectLockedCells="1"/>
  <mergeCells count="48">
    <mergeCell ref="E51:I51"/>
    <mergeCell ref="C54:C58"/>
    <mergeCell ref="D45:E45"/>
    <mergeCell ref="H45:I45"/>
    <mergeCell ref="J45:K45"/>
    <mergeCell ref="C47:K47"/>
    <mergeCell ref="C49:D49"/>
    <mergeCell ref="E49:F49"/>
    <mergeCell ref="H49:I49"/>
    <mergeCell ref="J49:K49"/>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525" priority="27">
      <formula>$C$18="Muy Baja 20%"</formula>
    </cfRule>
    <cfRule type="expression" dxfId="524" priority="26">
      <formula>$C$18="Baja 40%"</formula>
    </cfRule>
    <cfRule type="expression" dxfId="523" priority="25">
      <formula>$C$18="Media 60%"</formula>
    </cfRule>
    <cfRule type="expression" dxfId="522" priority="24">
      <formula>$C$18="Alta 80%"</formula>
    </cfRule>
    <cfRule type="expression" dxfId="521" priority="23">
      <formula>$C$18="Muy Alta 100%"</formula>
    </cfRule>
  </conditionalFormatting>
  <conditionalFormatting sqref="E22">
    <cfRule type="expression" dxfId="520" priority="21">
      <formula>E22="Leve 20%"</formula>
    </cfRule>
    <cfRule type="expression" dxfId="519" priority="22">
      <formula>E22="Menor 40%"</formula>
    </cfRule>
    <cfRule type="expression" dxfId="518" priority="18">
      <formula>E22="Catastrófico 100%"</formula>
    </cfRule>
    <cfRule type="expression" dxfId="517" priority="19">
      <formula>E22="Mayor 80%"</formula>
    </cfRule>
    <cfRule type="expression" dxfId="516" priority="20">
      <formula>E22="Moderado 60%"</formula>
    </cfRule>
  </conditionalFormatting>
  <conditionalFormatting sqref="E24">
    <cfRule type="expression" dxfId="515" priority="13">
      <formula>E24="Catastrófico 100%"</formula>
    </cfRule>
    <cfRule type="expression" dxfId="514" priority="14">
      <formula>E24="Mayor 80%"</formula>
    </cfRule>
    <cfRule type="expression" dxfId="513" priority="15">
      <formula>E24="Moderado 60%"</formula>
    </cfRule>
    <cfRule type="expression" dxfId="512" priority="16">
      <formula>E24="Leve 20%"</formula>
    </cfRule>
    <cfRule type="expression" dxfId="511" priority="17">
      <formula>E24="Menor 40%"</formula>
    </cfRule>
  </conditionalFormatting>
  <conditionalFormatting sqref="E26">
    <cfRule type="expression" dxfId="510" priority="8">
      <formula>E26="Catastrófico 100%"</formula>
    </cfRule>
    <cfRule type="expression" dxfId="509" priority="9">
      <formula>E26="Mayor 80%"</formula>
    </cfRule>
    <cfRule type="expression" dxfId="508" priority="10">
      <formula>E26="Moderado 60%"</formula>
    </cfRule>
    <cfRule type="expression" dxfId="507" priority="11">
      <formula>E26="Leve 20%"</formula>
    </cfRule>
    <cfRule type="expression" dxfId="506" priority="12">
      <formula>E26="Menor 40%"</formula>
    </cfRule>
  </conditionalFormatting>
  <conditionalFormatting sqref="E49">
    <cfRule type="expression" dxfId="505" priority="31">
      <formula>$E$49="Bajo"</formula>
    </cfRule>
    <cfRule type="expression" dxfId="504" priority="28">
      <formula>$E$49="Extremo"</formula>
    </cfRule>
    <cfRule type="expression" dxfId="503" priority="29">
      <formula>$E$49="Alto"</formula>
    </cfRule>
    <cfRule type="expression" dxfId="502" priority="30">
      <formula>$E$49="Moderado"</formula>
    </cfRule>
  </conditionalFormatting>
  <conditionalFormatting sqref="G22:M22">
    <cfRule type="expression" dxfId="501" priority="3">
      <formula>$E$22&lt;&gt;""</formula>
    </cfRule>
  </conditionalFormatting>
  <conditionalFormatting sqref="G24:M24">
    <cfRule type="expression" dxfId="500" priority="2">
      <formula>$E$24&lt;&gt;""</formula>
    </cfRule>
  </conditionalFormatting>
  <conditionalFormatting sqref="G26:M26">
    <cfRule type="expression" dxfId="499" priority="1">
      <formula>$E$26&lt;&gt;""</formula>
    </cfRule>
  </conditionalFormatting>
  <conditionalFormatting sqref="J49">
    <cfRule type="expression" dxfId="498" priority="7">
      <formula>$J$49="Bajo"</formula>
    </cfRule>
    <cfRule type="expression" dxfId="497" priority="6">
      <formula>$J$49="Moderado"</formula>
    </cfRule>
    <cfRule type="expression" dxfId="496" priority="5">
      <formula>$J$49="Alto"</formula>
    </cfRule>
    <cfRule type="expression" dxfId="495" priority="4">
      <formula>$J$49="Extremo"</formula>
    </cfRule>
  </conditionalFormatting>
  <dataValidations count="8">
    <dataValidation type="list" allowBlank="1" showInputMessage="1" showErrorMessage="1" sqref="F32:F40" xr:uid="{38CA9F29-1965-49DC-9884-45D05BEFB093}">
      <formula1>"Preventivo,Detectivo,Correctivo"</formula1>
    </dataValidation>
    <dataValidation type="list" allowBlank="1" showInputMessage="1" showErrorMessage="1" sqref="G32:G40" xr:uid="{D6222AEC-EDC0-4AEC-8C26-102CCD87BFA9}">
      <formula1>"Automático,Manual"</formula1>
    </dataValidation>
    <dataValidation type="list" allowBlank="1" showInputMessage="1" showErrorMessage="1" sqref="H32:H40" xr:uid="{CE1E8FA9-C0EE-4EAE-8431-9B8CA75563A4}">
      <formula1>"Documentado,Sin Documentar"</formula1>
    </dataValidation>
    <dataValidation type="list" allowBlank="1" showInputMessage="1" showErrorMessage="1" sqref="I32:I40" xr:uid="{9EFF7C85-96C1-46C4-8CEE-62CC0976207B}">
      <formula1>"Continua,Aleatoria"</formula1>
    </dataValidation>
    <dataValidation type="list" allowBlank="1" showInputMessage="1" showErrorMessage="1" sqref="J32:J40" xr:uid="{0B9362E6-3477-4266-83E6-11A3B449E4F1}">
      <formula1>"Con Registro,Sin Registro"</formula1>
    </dataValidation>
    <dataValidation type="list" allowBlank="1" showInputMessage="1" showErrorMessage="1" sqref="C18:E18" xr:uid="{F07D3E20-F5A9-4C08-8DEF-E8E6BB306AB4}">
      <formula1>"Muy Baja 20%,Baja 40%,Media 60%,Alta 80%,Muy Alta 100%"</formula1>
    </dataValidation>
    <dataValidation type="list" allowBlank="1" showInputMessage="1" showErrorMessage="1" sqref="K12" xr:uid="{60D45923-E0A1-44F4-9355-6EACDF27D2CA}">
      <formula1>"Cumplimiento,Reputacional,Económico"</formula1>
    </dataValidation>
    <dataValidation type="list" allowBlank="1" showInputMessage="1" showErrorMessage="1" sqref="C44:C45" xr:uid="{CBFCF8AA-A34E-4C36-B1CC-284D719C61B6}">
      <formula1>"Nacional,Regional,Centro Zonal"</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FFDEF-B647-4408-9C92-B84156466EBA}">
  <sheetPr>
    <tabColor theme="8"/>
    <pageSetUpPr fitToPage="1"/>
  </sheetPr>
  <dimension ref="A1:S89"/>
  <sheetViews>
    <sheetView showGridLines="0" zoomScale="85" zoomScaleNormal="85" zoomScaleSheetLayoutView="80" zoomScalePageLayoutView="80" workbookViewId="0">
      <selection activeCell="F76" sqref="F76"/>
    </sheetView>
  </sheetViews>
  <sheetFormatPr baseColWidth="10" defaultColWidth="0"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customWidth="1"/>
    <col min="18" max="19" width="0" style="33" hidden="1" customWidth="1"/>
    <col min="20" max="16384" width="11.5" style="33" hidden="1"/>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119</v>
      </c>
      <c r="E4" s="233"/>
      <c r="F4" s="233"/>
      <c r="G4" s="233"/>
      <c r="H4" s="233"/>
      <c r="I4" s="38" t="s">
        <v>3</v>
      </c>
      <c r="J4" s="233" t="s">
        <v>120</v>
      </c>
      <c r="K4" s="233"/>
      <c r="L4" s="39"/>
      <c r="M4" s="39"/>
    </row>
    <row r="5" spans="3:13" ht="6" customHeight="1" x14ac:dyDescent="0.2">
      <c r="C5" s="40"/>
      <c r="D5" s="40"/>
      <c r="E5" s="40"/>
    </row>
    <row r="6" spans="3:13" ht="19" x14ac:dyDescent="0.25">
      <c r="C6" s="41" t="s">
        <v>5</v>
      </c>
      <c r="D6" s="37"/>
      <c r="E6" s="37"/>
    </row>
    <row r="7" spans="3:13" ht="37.5" customHeight="1" x14ac:dyDescent="0.2">
      <c r="C7" s="234" t="s">
        <v>121</v>
      </c>
      <c r="D7" s="234"/>
      <c r="E7" s="234"/>
      <c r="F7" s="234"/>
      <c r="G7" s="234"/>
      <c r="H7" s="234"/>
      <c r="I7" s="234"/>
      <c r="J7" s="234"/>
      <c r="K7" s="234"/>
      <c r="L7" s="34"/>
      <c r="M7" s="34"/>
    </row>
    <row r="8" spans="3:13" ht="6" customHeight="1" x14ac:dyDescent="0.2"/>
    <row r="9" spans="3:13" ht="19" x14ac:dyDescent="0.25">
      <c r="C9" s="41" t="s">
        <v>7</v>
      </c>
    </row>
    <row r="10" spans="3:13" ht="22.5" customHeight="1" x14ac:dyDescent="0.25">
      <c r="C10" s="235"/>
      <c r="D10" s="236"/>
      <c r="E10" s="236"/>
      <c r="F10" s="236"/>
      <c r="G10" s="236"/>
      <c r="H10" s="236"/>
      <c r="I10" s="236"/>
      <c r="J10" s="236"/>
      <c r="K10" s="237"/>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c r="H12" s="44" t="s">
        <v>13</v>
      </c>
      <c r="I12" s="45"/>
      <c r="J12" s="37" t="s">
        <v>14</v>
      </c>
      <c r="K12" s="46" t="s">
        <v>122</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123</v>
      </c>
      <c r="D18" s="239"/>
      <c r="E18" s="239"/>
      <c r="F18" s="239"/>
      <c r="G18" s="239"/>
      <c r="H18" s="239"/>
      <c r="I18" s="239"/>
      <c r="J18" s="239"/>
      <c r="K18" s="239"/>
      <c r="L18" s="47"/>
      <c r="M18" s="47"/>
      <c r="N18" s="48">
        <f>IFERROR(VLOOKUP(C18,[2]Hoja2!H3:K7,4,FALSE),"")</f>
        <v>0.4</v>
      </c>
      <c r="O18" s="48">
        <f>IFERROR(VLOOKUP(N18,[2]Hoja2!G19:I28,2,FALSE),"")</f>
        <v>4</v>
      </c>
    </row>
    <row r="19" spans="3:16" ht="15.75" customHeight="1" x14ac:dyDescent="0.2"/>
    <row r="20" spans="3:16" ht="19" x14ac:dyDescent="0.2">
      <c r="C20" s="238" t="s">
        <v>19</v>
      </c>
      <c r="D20" s="238"/>
      <c r="E20" s="238"/>
      <c r="F20" s="238"/>
      <c r="G20" s="238"/>
      <c r="H20" s="238"/>
      <c r="I20" s="238"/>
      <c r="J20" s="238"/>
      <c r="K20" s="238"/>
      <c r="L20" s="39"/>
      <c r="M20" s="39"/>
      <c r="O20" s="40" t="str">
        <f>CONCATENATE(O18,O22)</f>
        <v>44</v>
      </c>
    </row>
    <row r="21" spans="3:16" ht="6" customHeight="1" x14ac:dyDescent="0.2"/>
    <row r="22" spans="3:16" ht="33.75" customHeight="1" x14ac:dyDescent="0.2">
      <c r="C22" s="240" t="s">
        <v>20</v>
      </c>
      <c r="D22" s="241"/>
      <c r="E22" s="242" t="s">
        <v>21</v>
      </c>
      <c r="F22" s="242"/>
      <c r="G22" s="243" t="str">
        <f>IFERROR(VLOOKUP(E22,[2]Hoja2!$B$3:$E$7,2,FALSE),"")</f>
        <v/>
      </c>
      <c r="H22" s="243"/>
      <c r="I22" s="243"/>
      <c r="J22" s="243"/>
      <c r="K22" s="243"/>
      <c r="L22" s="49" t="str">
        <f>IFERROR(VLOOKUP(E22,[2]Hoja2!$B$3:$F$7,5,FALSE),"")</f>
        <v/>
      </c>
      <c r="M22" s="49"/>
      <c r="N22" s="33">
        <f>IF(MAX(L22,L24,L26)=0,"",MAX(L22,L24,L26))</f>
        <v>0.8</v>
      </c>
      <c r="O22" s="33">
        <f>IFERROR(VLOOKUP(N22,[2]Hoja2!G19:I28,3,FALSE),"")</f>
        <v>4</v>
      </c>
    </row>
    <row r="23" spans="3:16" ht="6" customHeight="1" x14ac:dyDescent="0.2"/>
    <row r="24" spans="3:16" ht="33.75" customHeight="1" x14ac:dyDescent="0.2">
      <c r="C24" s="240" t="s">
        <v>22</v>
      </c>
      <c r="D24" s="241"/>
      <c r="E24" s="242" t="s">
        <v>23</v>
      </c>
      <c r="F24" s="242"/>
      <c r="G24" s="245" t="str">
        <f>IFERROR(VLOOKUP(E24,[2]Hoja2!$B$3:$E$7,3,FALSE),"")</f>
        <v>El riesgo afecta la imagen de la entidad con algunos usuarios de relevancia frente al logro de los objetivos.</v>
      </c>
      <c r="H24" s="245"/>
      <c r="I24" s="245"/>
      <c r="J24" s="245"/>
      <c r="K24" s="245"/>
      <c r="L24" s="49">
        <f>IFERROR(VLOOKUP(E24,[2]Hoja2!$B$3:$F$7,5,FALSE),"")</f>
        <v>0.6</v>
      </c>
      <c r="M24" s="50"/>
    </row>
    <row r="25" spans="3:16" ht="5.25" customHeight="1" x14ac:dyDescent="0.2">
      <c r="F25" s="34"/>
      <c r="G25" s="34"/>
      <c r="I25" s="34"/>
      <c r="J25" s="34"/>
      <c r="K25" s="34"/>
      <c r="L25" s="34"/>
      <c r="M25" s="34"/>
    </row>
    <row r="26" spans="3:16" ht="33.75" customHeight="1" x14ac:dyDescent="0.2">
      <c r="C26" s="240" t="s">
        <v>24</v>
      </c>
      <c r="D26" s="241"/>
      <c r="E26" s="242" t="s">
        <v>74</v>
      </c>
      <c r="F26" s="242"/>
      <c r="G26" s="245" t="str">
        <f>IFERROR(VLOOKUP(E26,[2]Hoja2!$B$3:$E$7,4,FALSE),"")</f>
        <v>Impactaría en alto grado el objetivo del proceso.</v>
      </c>
      <c r="H26" s="245"/>
      <c r="I26" s="245"/>
      <c r="J26" s="245"/>
      <c r="K26" s="245"/>
      <c r="L26" s="33">
        <f>IFERROR(VLOOKUP(E26,[2]Hoja2!$B$3:$F$7,5,FALSE),"")</f>
        <v>0.8</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5</v>
      </c>
      <c r="O30" s="33">
        <f>IFERROR(IF(O39="",0,IF(O39&lt;=0.2,1,IF(AND(O39&gt;0.2,O39&lt;=0.4),2,IF(AND(O39&gt;0.4,O39&lt;=0.6),3,IF(AND(O39&gt;0.6,O39&lt;=0.8),4,5))))),"")</f>
        <v>4</v>
      </c>
    </row>
    <row r="31" spans="3:16" ht="19" x14ac:dyDescent="0.2">
      <c r="C31" s="239"/>
      <c r="D31" s="239"/>
      <c r="E31" s="239"/>
      <c r="F31" s="35" t="s">
        <v>30</v>
      </c>
      <c r="G31" s="35" t="s">
        <v>31</v>
      </c>
      <c r="H31" s="35" t="s">
        <v>32</v>
      </c>
      <c r="I31" s="35" t="s">
        <v>33</v>
      </c>
      <c r="J31" s="35" t="s">
        <v>34</v>
      </c>
      <c r="K31" s="247"/>
      <c r="L31" s="51"/>
      <c r="M31" s="51"/>
      <c r="N31" s="52" t="str">
        <f>CONCATENATE(N30,O30)</f>
        <v>54</v>
      </c>
      <c r="O31" s="52"/>
      <c r="P31" s="53"/>
    </row>
    <row r="32" spans="3:16" ht="73.5" customHeight="1" x14ac:dyDescent="0.2">
      <c r="C32" s="244" t="s">
        <v>124</v>
      </c>
      <c r="D32" s="244"/>
      <c r="E32" s="244"/>
      <c r="F32" s="54" t="s">
        <v>36</v>
      </c>
      <c r="G32" s="54" t="s">
        <v>37</v>
      </c>
      <c r="H32" s="54" t="s">
        <v>38</v>
      </c>
      <c r="I32" s="54" t="s">
        <v>39</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0.24</v>
      </c>
      <c r="O32" s="52">
        <f>IFERROR(IF(F32="Correctivo",N22-(N22*K32),N22),N22)</f>
        <v>0.8</v>
      </c>
    </row>
    <row r="33" spans="3:15" ht="192.75" customHeight="1" x14ac:dyDescent="0.2">
      <c r="C33" s="252" t="s">
        <v>125</v>
      </c>
      <c r="D33" s="252"/>
      <c r="E33" s="252"/>
      <c r="F33" s="54" t="s">
        <v>36</v>
      </c>
      <c r="G33" s="54" t="s">
        <v>37</v>
      </c>
      <c r="H33" s="54" t="s">
        <v>38</v>
      </c>
      <c r="I33" s="54" t="s">
        <v>39</v>
      </c>
      <c r="J33" s="54" t="s">
        <v>40</v>
      </c>
      <c r="K33" s="55">
        <f t="shared" si="0"/>
        <v>0.4</v>
      </c>
      <c r="L33" s="56">
        <f t="shared" si="1"/>
        <v>0.25</v>
      </c>
      <c r="M33" s="56">
        <f t="shared" si="2"/>
        <v>0.15</v>
      </c>
      <c r="N33" s="52">
        <f t="shared" ref="N33:N39" si="3">IFERROR(IF(OR(F33="Detectivo",F33="Preventivo"),N32-(N32*K33),N32),N32)</f>
        <v>0.14399999999999999</v>
      </c>
      <c r="O33" s="52">
        <f t="shared" ref="O33:O39" si="4">IFERROR(IF(F33="Correctivo",O32-(O32*K33),O32),O32)</f>
        <v>0.8</v>
      </c>
    </row>
    <row r="34" spans="3:15" ht="77.25" customHeight="1" x14ac:dyDescent="0.2">
      <c r="C34" s="244" t="s">
        <v>126</v>
      </c>
      <c r="D34" s="252"/>
      <c r="E34" s="252"/>
      <c r="F34" s="54" t="s">
        <v>36</v>
      </c>
      <c r="G34" s="54" t="s">
        <v>37</v>
      </c>
      <c r="H34" s="54" t="s">
        <v>38</v>
      </c>
      <c r="I34" s="54" t="s">
        <v>39</v>
      </c>
      <c r="J34" s="54" t="s">
        <v>40</v>
      </c>
      <c r="K34" s="55">
        <f t="shared" si="0"/>
        <v>0.4</v>
      </c>
      <c r="L34" s="56">
        <f t="shared" si="1"/>
        <v>0.25</v>
      </c>
      <c r="M34" s="56">
        <f t="shared" si="2"/>
        <v>0.15</v>
      </c>
      <c r="N34" s="52">
        <f t="shared" si="3"/>
        <v>8.6399999999999991E-2</v>
      </c>
      <c r="O34" s="52">
        <f t="shared" si="4"/>
        <v>0.8</v>
      </c>
    </row>
    <row r="35" spans="3:15" ht="30" hidden="1" customHeight="1" x14ac:dyDescent="0.2">
      <c r="C35" s="252"/>
      <c r="D35" s="252"/>
      <c r="E35" s="252"/>
      <c r="F35" s="57"/>
      <c r="G35" s="57"/>
      <c r="H35" s="57"/>
      <c r="I35" s="57"/>
      <c r="J35" s="57"/>
      <c r="K35" s="55" t="str">
        <f t="shared" si="0"/>
        <v/>
      </c>
      <c r="L35" s="56" t="str">
        <f t="shared" si="1"/>
        <v/>
      </c>
      <c r="M35" s="56" t="str">
        <f t="shared" si="2"/>
        <v/>
      </c>
      <c r="N35" s="52">
        <f t="shared" si="3"/>
        <v>8.6399999999999991E-2</v>
      </c>
      <c r="O35" s="52">
        <f t="shared" si="4"/>
        <v>0.8</v>
      </c>
    </row>
    <row r="36" spans="3:15" ht="30" hidden="1" customHeight="1" x14ac:dyDescent="0.2">
      <c r="C36" s="252"/>
      <c r="D36" s="252"/>
      <c r="E36" s="252"/>
      <c r="F36" s="57"/>
      <c r="G36" s="57"/>
      <c r="H36" s="57"/>
      <c r="I36" s="57"/>
      <c r="J36" s="57"/>
      <c r="K36" s="55" t="str">
        <f t="shared" si="0"/>
        <v/>
      </c>
      <c r="L36" s="56" t="str">
        <f t="shared" si="1"/>
        <v/>
      </c>
      <c r="M36" s="56" t="str">
        <f t="shared" si="2"/>
        <v/>
      </c>
      <c r="N36" s="52">
        <f t="shared" si="3"/>
        <v>8.6399999999999991E-2</v>
      </c>
      <c r="O36" s="52">
        <f t="shared" si="4"/>
        <v>0.8</v>
      </c>
    </row>
    <row r="37" spans="3:15" ht="30" hidden="1" customHeight="1" x14ac:dyDescent="0.2">
      <c r="C37" s="252"/>
      <c r="D37" s="252"/>
      <c r="E37" s="252"/>
      <c r="F37" s="57"/>
      <c r="G37" s="57"/>
      <c r="H37" s="57"/>
      <c r="I37" s="57"/>
      <c r="J37" s="57"/>
      <c r="K37" s="55" t="str">
        <f t="shared" si="0"/>
        <v/>
      </c>
      <c r="L37" s="56" t="str">
        <f t="shared" si="1"/>
        <v/>
      </c>
      <c r="M37" s="56" t="str">
        <f t="shared" si="2"/>
        <v/>
      </c>
      <c r="N37" s="52">
        <f t="shared" si="3"/>
        <v>8.6399999999999991E-2</v>
      </c>
      <c r="O37" s="52">
        <f t="shared" si="4"/>
        <v>0.8</v>
      </c>
    </row>
    <row r="38" spans="3:15" ht="30" hidden="1" customHeight="1" x14ac:dyDescent="0.2">
      <c r="C38" s="252"/>
      <c r="D38" s="252"/>
      <c r="E38" s="252"/>
      <c r="F38" s="57"/>
      <c r="G38" s="57"/>
      <c r="H38" s="57"/>
      <c r="I38" s="57"/>
      <c r="J38" s="57"/>
      <c r="K38" s="55" t="str">
        <f t="shared" si="0"/>
        <v/>
      </c>
      <c r="L38" s="56" t="str">
        <f t="shared" si="1"/>
        <v/>
      </c>
      <c r="M38" s="56" t="str">
        <f t="shared" si="2"/>
        <v/>
      </c>
      <c r="N38" s="52">
        <f t="shared" si="3"/>
        <v>8.6399999999999991E-2</v>
      </c>
      <c r="O38" s="52">
        <f t="shared" si="4"/>
        <v>0.8</v>
      </c>
    </row>
    <row r="39" spans="3:15" ht="30" hidden="1" customHeight="1" x14ac:dyDescent="0.2">
      <c r="C39" s="252"/>
      <c r="D39" s="252"/>
      <c r="E39" s="252"/>
      <c r="F39" s="57"/>
      <c r="G39" s="57"/>
      <c r="H39" s="57"/>
      <c r="I39" s="57"/>
      <c r="J39" s="57"/>
      <c r="K39" s="55" t="str">
        <f t="shared" si="0"/>
        <v/>
      </c>
      <c r="L39" s="56" t="str">
        <f t="shared" si="1"/>
        <v/>
      </c>
      <c r="M39" s="56" t="str">
        <f t="shared" si="2"/>
        <v/>
      </c>
      <c r="N39" s="52">
        <f t="shared" si="3"/>
        <v>8.6399999999999991E-2</v>
      </c>
      <c r="O39" s="52">
        <f t="shared" si="4"/>
        <v>0.8</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67.5" customHeight="1" x14ac:dyDescent="0.2">
      <c r="C44" s="61" t="s">
        <v>48</v>
      </c>
      <c r="D44" s="302" t="s">
        <v>127</v>
      </c>
      <c r="E44" s="302"/>
      <c r="F44" s="84">
        <v>46054</v>
      </c>
      <c r="G44" s="84">
        <v>46265</v>
      </c>
      <c r="H44" s="297" t="s">
        <v>128</v>
      </c>
      <c r="I44" s="298"/>
      <c r="J44" s="299" t="s">
        <v>129</v>
      </c>
      <c r="K44" s="299"/>
      <c r="L44" s="54"/>
      <c r="M44" s="34"/>
    </row>
    <row r="45" spans="3:15" ht="30" customHeight="1" x14ac:dyDescent="0.2">
      <c r="C45" s="61" t="s">
        <v>48</v>
      </c>
      <c r="D45" s="296" t="s">
        <v>130</v>
      </c>
      <c r="E45" s="296"/>
      <c r="F45" s="84">
        <v>46113</v>
      </c>
      <c r="G45" s="84">
        <v>46325</v>
      </c>
      <c r="H45" s="297" t="s">
        <v>128</v>
      </c>
      <c r="I45" s="298"/>
      <c r="J45" s="299" t="s">
        <v>131</v>
      </c>
      <c r="K45" s="299"/>
      <c r="L45" s="54"/>
      <c r="M45" s="34"/>
    </row>
    <row r="46" spans="3:15" ht="45" customHeight="1" x14ac:dyDescent="0.2">
      <c r="C46" s="61" t="s">
        <v>48</v>
      </c>
      <c r="D46" s="296" t="s">
        <v>132</v>
      </c>
      <c r="E46" s="296"/>
      <c r="F46" s="84">
        <v>46144</v>
      </c>
      <c r="G46" s="84">
        <v>46371</v>
      </c>
      <c r="H46" s="297" t="s">
        <v>128</v>
      </c>
      <c r="I46" s="298"/>
      <c r="J46" s="251" t="s">
        <v>133</v>
      </c>
      <c r="K46" s="251"/>
      <c r="L46" s="54"/>
      <c r="M46" s="34"/>
    </row>
    <row r="47" spans="3:15" ht="30" hidden="1" customHeight="1" x14ac:dyDescent="0.2">
      <c r="C47" s="61"/>
      <c r="D47" s="296"/>
      <c r="E47" s="296"/>
      <c r="F47" s="62"/>
      <c r="G47" s="62"/>
      <c r="H47" s="297"/>
      <c r="I47" s="298"/>
      <c r="J47" s="299"/>
      <c r="K47" s="299"/>
      <c r="L47" s="63"/>
      <c r="M47" s="34"/>
    </row>
    <row r="48" spans="3:15" ht="30" hidden="1" customHeight="1" x14ac:dyDescent="0.2">
      <c r="C48" s="61"/>
      <c r="D48" s="296"/>
      <c r="E48" s="296"/>
      <c r="F48" s="62"/>
      <c r="G48" s="62"/>
      <c r="H48" s="297"/>
      <c r="I48" s="298"/>
      <c r="J48" s="300"/>
      <c r="K48" s="301"/>
      <c r="L48" s="34"/>
      <c r="M48" s="34"/>
    </row>
    <row r="49" spans="3:13" ht="30" hidden="1" customHeight="1" x14ac:dyDescent="0.2">
      <c r="C49" s="61"/>
      <c r="D49" s="296"/>
      <c r="E49" s="296"/>
      <c r="F49" s="62"/>
      <c r="G49" s="62"/>
      <c r="H49" s="297"/>
      <c r="I49" s="298"/>
      <c r="J49" s="297"/>
      <c r="K49" s="298"/>
      <c r="L49" s="34"/>
      <c r="M49" s="34"/>
    </row>
    <row r="50" spans="3:13" ht="30" hidden="1" customHeight="1" x14ac:dyDescent="0.2">
      <c r="C50" s="61"/>
      <c r="D50" s="296"/>
      <c r="E50" s="296"/>
      <c r="F50" s="62"/>
      <c r="G50" s="62"/>
      <c r="H50" s="297"/>
      <c r="I50" s="298"/>
      <c r="J50" s="297"/>
      <c r="K50" s="298"/>
      <c r="L50" s="34"/>
      <c r="M50" s="34"/>
    </row>
    <row r="51" spans="3:13" ht="30" hidden="1" customHeight="1" x14ac:dyDescent="0.2">
      <c r="C51" s="61"/>
      <c r="D51" s="296"/>
      <c r="E51" s="296"/>
      <c r="F51" s="62"/>
      <c r="G51" s="62"/>
      <c r="H51" s="297"/>
      <c r="I51" s="298"/>
      <c r="J51" s="297"/>
      <c r="K51" s="298"/>
      <c r="L51" s="34"/>
      <c r="M51" s="34"/>
    </row>
    <row r="52" spans="3:13" ht="30" hidden="1" customHeight="1" x14ac:dyDescent="0.2">
      <c r="C52" s="61"/>
      <c r="D52" s="296"/>
      <c r="E52" s="296"/>
      <c r="F52" s="62"/>
      <c r="G52" s="62"/>
      <c r="H52" s="297"/>
      <c r="I52" s="298"/>
      <c r="J52" s="297"/>
      <c r="K52" s="298"/>
      <c r="L52" s="34"/>
      <c r="M52" s="34"/>
    </row>
    <row r="53" spans="3:13" ht="30" hidden="1" customHeight="1" x14ac:dyDescent="0.2">
      <c r="C53" s="61"/>
      <c r="D53" s="296"/>
      <c r="E53" s="296"/>
      <c r="F53" s="62"/>
      <c r="G53" s="62"/>
      <c r="H53" s="297"/>
      <c r="I53" s="298"/>
      <c r="J53" s="297"/>
      <c r="K53" s="298"/>
      <c r="L53" s="34"/>
      <c r="M53" s="34"/>
    </row>
    <row r="54" spans="3:13" ht="30" hidden="1" customHeight="1" x14ac:dyDescent="0.2">
      <c r="C54" s="61"/>
      <c r="D54" s="296"/>
      <c r="E54" s="296"/>
      <c r="F54" s="62"/>
      <c r="G54" s="62"/>
      <c r="H54" s="297"/>
      <c r="I54" s="298"/>
      <c r="J54" s="297"/>
      <c r="K54" s="298"/>
      <c r="L54" s="34"/>
      <c r="M54" s="34"/>
    </row>
    <row r="55" spans="3:13" ht="30" hidden="1" customHeight="1" x14ac:dyDescent="0.2">
      <c r="C55" s="61"/>
      <c r="D55" s="296"/>
      <c r="E55" s="296"/>
      <c r="F55" s="62"/>
      <c r="G55" s="62"/>
      <c r="H55" s="297"/>
      <c r="I55" s="298"/>
      <c r="J55" s="297"/>
      <c r="K55" s="298"/>
      <c r="L55" s="34"/>
      <c r="M55" s="34"/>
    </row>
    <row r="56" spans="3:13" x14ac:dyDescent="0.2"/>
    <row r="57" spans="3:13" ht="21" x14ac:dyDescent="0.2">
      <c r="C57" s="232" t="s">
        <v>53</v>
      </c>
      <c r="D57" s="232"/>
      <c r="E57" s="232"/>
      <c r="F57" s="232"/>
      <c r="G57" s="232"/>
      <c r="H57" s="232"/>
      <c r="I57" s="232"/>
      <c r="J57" s="232"/>
      <c r="K57" s="232"/>
      <c r="L57" s="36"/>
      <c r="M57" s="36"/>
    </row>
    <row r="58" spans="3:13" x14ac:dyDescent="0.2"/>
    <row r="59" spans="3:13" ht="47" x14ac:dyDescent="0.2">
      <c r="C59" s="247" t="s">
        <v>54</v>
      </c>
      <c r="D59" s="242"/>
      <c r="E59" s="260" t="str">
        <f>IFERROR(VLOOKUP(O20,[2]Hoja2!B19:E43,4,FALSE),"")</f>
        <v>Alto</v>
      </c>
      <c r="F59" s="260"/>
      <c r="G59" s="64"/>
      <c r="H59" s="247" t="s">
        <v>55</v>
      </c>
      <c r="I59" s="247"/>
      <c r="J59" s="260" t="str">
        <f>IFERROR(VLOOKUP(N31,[2]Hoja2!B19:E43,4,FALSE),"")</f>
        <v>Alto</v>
      </c>
      <c r="K59" s="260"/>
      <c r="L59" s="65"/>
      <c r="M59" s="65"/>
    </row>
    <row r="60" spans="3:13" x14ac:dyDescent="0.2"/>
    <row r="61" spans="3:13" ht="24" x14ac:dyDescent="0.2">
      <c r="C61" s="40"/>
      <c r="D61" s="40"/>
      <c r="E61" s="256" t="s">
        <v>19</v>
      </c>
      <c r="F61" s="256"/>
      <c r="G61" s="256"/>
      <c r="H61" s="256"/>
      <c r="I61" s="256"/>
    </row>
    <row r="62" spans="3:13" ht="19" x14ac:dyDescent="0.2">
      <c r="C62" s="40"/>
      <c r="D62" s="40"/>
      <c r="E62" s="66" t="s">
        <v>56</v>
      </c>
      <c r="F62" s="66" t="s">
        <v>57</v>
      </c>
      <c r="G62" s="66" t="s">
        <v>58</v>
      </c>
      <c r="H62" s="66" t="s">
        <v>59</v>
      </c>
      <c r="I62" s="66" t="s">
        <v>60</v>
      </c>
    </row>
    <row r="63" spans="3:13" ht="5.25" customHeight="1" x14ac:dyDescent="0.2">
      <c r="C63" s="40"/>
      <c r="D63" s="40"/>
      <c r="E63" s="66"/>
      <c r="F63" s="66"/>
      <c r="G63" s="66"/>
      <c r="H63" s="66"/>
      <c r="I63" s="66"/>
    </row>
    <row r="64" spans="3:13" ht="37.5" customHeight="1" x14ac:dyDescent="0.2">
      <c r="C64" s="257" t="s">
        <v>17</v>
      </c>
      <c r="D64" s="66" t="s">
        <v>61</v>
      </c>
      <c r="E64" s="67" t="str">
        <f>CONCATENATE(IF($O$20="11","Inherente","")," ",IF($N$31="11","Residual",""))</f>
        <v xml:space="preserve"> </v>
      </c>
      <c r="F64" s="67" t="str">
        <f>CONCATENATE(IF($O$20="12","Inherente","")," ",IF($N$31="12","Residual",""))</f>
        <v xml:space="preserve"> </v>
      </c>
      <c r="G64" s="67" t="str">
        <f>CONCATENATE(IF($O$20="13","Inherente","")," ",IF($N$31="13","Residual",""))</f>
        <v xml:space="preserve"> </v>
      </c>
      <c r="H64" s="67" t="str">
        <f>CONCATENATE(IF($O$20="14","Inherente","")," ",IF($N$31="14","Residual",""))</f>
        <v xml:space="preserve"> </v>
      </c>
      <c r="I64" s="68" t="str">
        <f>CONCATENATE(IF($O$20="15","Inherente","")," ",IF($N$31="15","Residual",""))</f>
        <v xml:space="preserve"> </v>
      </c>
      <c r="K64" s="69" t="s">
        <v>62</v>
      </c>
      <c r="L64" s="70"/>
      <c r="M64" s="70"/>
    </row>
    <row r="65" spans="3:13" ht="37.5" customHeight="1" x14ac:dyDescent="0.2">
      <c r="C65" s="257"/>
      <c r="D65" s="66" t="s">
        <v>63</v>
      </c>
      <c r="E65" s="71" t="str">
        <f>CONCATENATE(IF($O$20="21","Inherente","")," ",IF($N$31="21","Residual",""))</f>
        <v xml:space="preserve"> </v>
      </c>
      <c r="F65" s="71" t="str">
        <f>CONCATENATE(IF($O$20="22","Inherente","")," ",IF($N$31="22","Residual",""))</f>
        <v xml:space="preserve"> </v>
      </c>
      <c r="G65" s="67" t="str">
        <f>CONCATENATE(IF($O$20="23","Inherente","")," ",IF($N$31="23","Residual",""))</f>
        <v xml:space="preserve"> </v>
      </c>
      <c r="H65" s="67" t="str">
        <f>CONCATENATE(IF($O$20="24","Inherente","")," ",IF($N$31="24","Residual",""))</f>
        <v xml:space="preserve"> </v>
      </c>
      <c r="I65" s="68" t="str">
        <f>CONCATENATE(IF($O$20="25","Inherente","")," ",IF($N$31="25","Residual",""))</f>
        <v xml:space="preserve"> </v>
      </c>
      <c r="K65" s="72" t="s">
        <v>64</v>
      </c>
      <c r="L65" s="73"/>
      <c r="M65" s="73"/>
    </row>
    <row r="66" spans="3:13" ht="37.5" customHeight="1" x14ac:dyDescent="0.2">
      <c r="C66" s="257"/>
      <c r="D66" s="66" t="s">
        <v>65</v>
      </c>
      <c r="E66" s="71" t="str">
        <f>CONCATENATE(IF($O$20="31","Inherente","")," ",IF($N$31="31","Residual",""))</f>
        <v xml:space="preserve"> </v>
      </c>
      <c r="F66" s="71" t="str">
        <f>CONCATENATE(IF($O$20="32","Inherente","")," ",IF($N$31="32","Residual",""))</f>
        <v xml:space="preserve"> </v>
      </c>
      <c r="G66" s="71" t="str">
        <f>CONCATENATE(IF($O$20="33","Inherente","")," ",IF($N$31="33","Residual",""))</f>
        <v xml:space="preserve"> </v>
      </c>
      <c r="H66" s="67" t="str">
        <f>CONCATENATE(IF($O$20="34","Inherente","")," ",IF($N$31="34","Residual",""))</f>
        <v xml:space="preserve"> </v>
      </c>
      <c r="I66" s="68" t="str">
        <f>CONCATENATE(IF($O$20="35","Inherente","")," ",IF($N$31="35","Residual",""))</f>
        <v xml:space="preserve"> </v>
      </c>
      <c r="K66" s="74" t="s">
        <v>58</v>
      </c>
      <c r="L66" s="75"/>
      <c r="M66" s="75"/>
    </row>
    <row r="67" spans="3:13" ht="37.5" customHeight="1" x14ac:dyDescent="0.2">
      <c r="C67" s="257"/>
      <c r="D67" s="66" t="s">
        <v>66</v>
      </c>
      <c r="E67" s="76" t="str">
        <f>CONCATENATE(IF($O$20="41","Inherente","")," ",IF($N$31="41","Residual",""))</f>
        <v xml:space="preserve"> </v>
      </c>
      <c r="F67" s="71" t="str">
        <f>CONCATENATE(IF($O$20="42","Inherente","")," ",IF($N$31="42","Residual",""))</f>
        <v xml:space="preserve"> </v>
      </c>
      <c r="G67" s="71" t="str">
        <f>CONCATENATE(IF($O$20="43","Inherente","")," ",IF($N$31="43","Residual",""))</f>
        <v xml:space="preserve"> </v>
      </c>
      <c r="H67" s="67" t="str">
        <f>CONCATENATE(IF($O$20="44","Inherente","")," ",IF($N$31="44","Residual",""))</f>
        <v xml:space="preserve">Inherente </v>
      </c>
      <c r="I67" s="68" t="str">
        <f>CONCATENATE(IF($O$20="45","Inherente","")," ",IF($N$31="45","Residual",""))</f>
        <v xml:space="preserve"> </v>
      </c>
      <c r="K67" s="77" t="s">
        <v>67</v>
      </c>
      <c r="L67" s="78"/>
      <c r="M67" s="78"/>
    </row>
    <row r="68" spans="3:13" ht="37.5" customHeight="1" x14ac:dyDescent="0.2">
      <c r="C68" s="257"/>
      <c r="D68" s="66" t="s">
        <v>68</v>
      </c>
      <c r="E68" s="76" t="str">
        <f>CONCATENATE(IF($O$20="51","Inherente","")," ",IF($N$31="51","Residual",""))</f>
        <v xml:space="preserve"> </v>
      </c>
      <c r="F68" s="76" t="str">
        <f>CONCATENATE(IF($O$20="52","Inherente","")," ",IF($N$31="52","Residual",""))</f>
        <v xml:space="preserve"> </v>
      </c>
      <c r="G68" s="71" t="str">
        <f>CONCATENATE(IF($O$20="53","Inherente","")," ",IF($N$31="53","Residual",""))</f>
        <v xml:space="preserve"> </v>
      </c>
      <c r="H68" s="67" t="str">
        <f>CONCATENATE(IF($O$20="54","Inherente","")," ",IF($N$31="54","Residual",""))</f>
        <v xml:space="preserve"> Residual</v>
      </c>
      <c r="I68" s="68" t="str">
        <f>CONCATENATE(IF($O$20="55","Inherente","")," ",IF($N$31="55","Residual",""))</f>
        <v xml:space="preserve"> </v>
      </c>
    </row>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sheetData>
  <sheetProtection selectLockedCells="1"/>
  <mergeCells count="78">
    <mergeCell ref="C14:K14"/>
    <mergeCell ref="C2:K2"/>
    <mergeCell ref="D4:H4"/>
    <mergeCell ref="J4:K4"/>
    <mergeCell ref="C7:K7"/>
    <mergeCell ref="C10:K10"/>
    <mergeCell ref="C16:K16"/>
    <mergeCell ref="C18:K18"/>
    <mergeCell ref="C20:K20"/>
    <mergeCell ref="C22:D22"/>
    <mergeCell ref="E22:F22"/>
    <mergeCell ref="G22:K22"/>
    <mergeCell ref="C32:E32"/>
    <mergeCell ref="C24:D24"/>
    <mergeCell ref="E24:F24"/>
    <mergeCell ref="G24:K24"/>
    <mergeCell ref="C26:D26"/>
    <mergeCell ref="E26:F26"/>
    <mergeCell ref="G26:K26"/>
    <mergeCell ref="C28:K28"/>
    <mergeCell ref="C30:E31"/>
    <mergeCell ref="F30:G30"/>
    <mergeCell ref="H30:J30"/>
    <mergeCell ref="K30:K31"/>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D45:E45"/>
    <mergeCell ref="H45:I45"/>
    <mergeCell ref="J45:K45"/>
    <mergeCell ref="D46:E46"/>
    <mergeCell ref="H46:I46"/>
    <mergeCell ref="J46:K46"/>
    <mergeCell ref="D47:E47"/>
    <mergeCell ref="H47:I47"/>
    <mergeCell ref="J47:K47"/>
    <mergeCell ref="D48:E48"/>
    <mergeCell ref="H48:I48"/>
    <mergeCell ref="J48:K48"/>
    <mergeCell ref="D49:E49"/>
    <mergeCell ref="H49:I49"/>
    <mergeCell ref="J49:K49"/>
    <mergeCell ref="D50:E50"/>
    <mergeCell ref="H50:I50"/>
    <mergeCell ref="J50:K50"/>
    <mergeCell ref="D51:E51"/>
    <mergeCell ref="H51:I51"/>
    <mergeCell ref="J51:K51"/>
    <mergeCell ref="D52:E52"/>
    <mergeCell ref="H52:I52"/>
    <mergeCell ref="J52:K52"/>
    <mergeCell ref="D53:E53"/>
    <mergeCell ref="H53:I53"/>
    <mergeCell ref="J53:K53"/>
    <mergeCell ref="D54:E54"/>
    <mergeCell ref="H54:I54"/>
    <mergeCell ref="J54:K54"/>
    <mergeCell ref="E61:I61"/>
    <mergeCell ref="C64:C68"/>
    <mergeCell ref="D55:E55"/>
    <mergeCell ref="H55:I55"/>
    <mergeCell ref="J55:K55"/>
    <mergeCell ref="C57:K57"/>
    <mergeCell ref="C59:D59"/>
    <mergeCell ref="E59:F59"/>
    <mergeCell ref="H59:I59"/>
    <mergeCell ref="J59:K59"/>
  </mergeCells>
  <conditionalFormatting sqref="C18:E18">
    <cfRule type="expression" dxfId="494" priority="27">
      <formula>$C$18="Muy Baja 20%"</formula>
    </cfRule>
    <cfRule type="expression" dxfId="493" priority="26">
      <formula>$C$18="Baja 40%"</formula>
    </cfRule>
    <cfRule type="expression" dxfId="492" priority="25">
      <formula>$C$18="Media 60%"</formula>
    </cfRule>
    <cfRule type="expression" dxfId="491" priority="24">
      <formula>$C$18="Alta 80%"</formula>
    </cfRule>
    <cfRule type="expression" dxfId="490" priority="23">
      <formula>$C$18="Muy Alta 100%"</formula>
    </cfRule>
  </conditionalFormatting>
  <conditionalFormatting sqref="E22">
    <cfRule type="expression" dxfId="489" priority="21">
      <formula>E22="Leve 20%"</formula>
    </cfRule>
    <cfRule type="expression" dxfId="488" priority="22">
      <formula>E22="Menor 40%"</formula>
    </cfRule>
    <cfRule type="expression" dxfId="487" priority="18">
      <formula>E22="Catastrófico 100%"</formula>
    </cfRule>
    <cfRule type="expression" dxfId="486" priority="19">
      <formula>E22="Mayor 80%"</formula>
    </cfRule>
    <cfRule type="expression" dxfId="485" priority="20">
      <formula>E22="Moderado 60%"</formula>
    </cfRule>
  </conditionalFormatting>
  <conditionalFormatting sqref="E24">
    <cfRule type="expression" dxfId="484" priority="13">
      <formula>E24="Catastrófico 100%"</formula>
    </cfRule>
    <cfRule type="expression" dxfId="483" priority="14">
      <formula>E24="Mayor 80%"</formula>
    </cfRule>
    <cfRule type="expression" dxfId="482" priority="15">
      <formula>E24="Moderado 60%"</formula>
    </cfRule>
    <cfRule type="expression" dxfId="481" priority="16">
      <formula>E24="Leve 20%"</formula>
    </cfRule>
    <cfRule type="expression" dxfId="480" priority="17">
      <formula>E24="Menor 40%"</formula>
    </cfRule>
  </conditionalFormatting>
  <conditionalFormatting sqref="E26">
    <cfRule type="expression" dxfId="479" priority="8">
      <formula>E26="Catastrófico 100%"</formula>
    </cfRule>
    <cfRule type="expression" dxfId="478" priority="9">
      <formula>E26="Mayor 80%"</formula>
    </cfRule>
    <cfRule type="expression" dxfId="477" priority="10">
      <formula>E26="Moderado 60%"</formula>
    </cfRule>
    <cfRule type="expression" dxfId="476" priority="11">
      <formula>E26="Leve 20%"</formula>
    </cfRule>
    <cfRule type="expression" dxfId="475" priority="12">
      <formula>E26="Menor 40%"</formula>
    </cfRule>
  </conditionalFormatting>
  <conditionalFormatting sqref="E59">
    <cfRule type="expression" dxfId="474" priority="31">
      <formula>$E$59="Bajo"</formula>
    </cfRule>
    <cfRule type="expression" dxfId="473" priority="28">
      <formula>$E$59="Extremo"</formula>
    </cfRule>
    <cfRule type="expression" dxfId="472" priority="29">
      <formula>$E$59="Alto"</formula>
    </cfRule>
    <cfRule type="expression" dxfId="471" priority="30">
      <formula>$E$59="Moderado"</formula>
    </cfRule>
  </conditionalFormatting>
  <conditionalFormatting sqref="G22:M22">
    <cfRule type="expression" dxfId="470" priority="3">
      <formula>$E$22&lt;&gt;""</formula>
    </cfRule>
  </conditionalFormatting>
  <conditionalFormatting sqref="G24:M24">
    <cfRule type="expression" dxfId="469" priority="2">
      <formula>$E$24&lt;&gt;""</formula>
    </cfRule>
  </conditionalFormatting>
  <conditionalFormatting sqref="G26:M26">
    <cfRule type="expression" dxfId="468" priority="1">
      <formula>$E$26&lt;&gt;""</formula>
    </cfRule>
  </conditionalFormatting>
  <conditionalFormatting sqref="J59">
    <cfRule type="expression" dxfId="467" priority="7">
      <formula>$J$59="Bajo"</formula>
    </cfRule>
    <cfRule type="expression" dxfId="466" priority="6">
      <formula>$J$59="Moderado"</formula>
    </cfRule>
    <cfRule type="expression" dxfId="465" priority="5">
      <formula>$J$59="Alto"</formula>
    </cfRule>
    <cfRule type="expression" dxfId="464" priority="4">
      <formula>$J$59="Extremo"</formula>
    </cfRule>
  </conditionalFormatting>
  <dataValidations count="8">
    <dataValidation type="list" allowBlank="1" showInputMessage="1" showErrorMessage="1" sqref="F32:F40" xr:uid="{021DCB4E-3DFE-4679-83FE-205ED4D44AC1}">
      <formula1>"Preventivo,Detectivo,Correctivo"</formula1>
    </dataValidation>
    <dataValidation type="list" allowBlank="1" showInputMessage="1" showErrorMessage="1" sqref="G32:G40" xr:uid="{EFCE3C00-50C1-4E35-8BA3-7BC87D5367E6}">
      <formula1>"Automático,Manual"</formula1>
    </dataValidation>
    <dataValidation type="list" allowBlank="1" showInputMessage="1" showErrorMessage="1" sqref="H32:H40" xr:uid="{91D2FE53-E399-4900-A7F3-6075EED06206}">
      <formula1>"Documentado,Sin Documentar"</formula1>
    </dataValidation>
    <dataValidation type="list" allowBlank="1" showInputMessage="1" showErrorMessage="1" sqref="I32:I40" xr:uid="{A5562B9A-F7F3-4EBB-9886-FC44C14D3D0F}">
      <formula1>"Continua,Aleatoria"</formula1>
    </dataValidation>
    <dataValidation type="list" allowBlank="1" showInputMessage="1" showErrorMessage="1" sqref="J32:J40" xr:uid="{9E41C7FF-2F82-4F87-B106-5B304F4A4A42}">
      <formula1>"Con Registro,Sin Registro"</formula1>
    </dataValidation>
    <dataValidation type="list" allowBlank="1" showInputMessage="1" showErrorMessage="1" sqref="C18:E18" xr:uid="{6301EC71-BBB2-4C08-A7D6-8981566697B1}">
      <formula1>"Muy Baja 20%,Baja 40%,Media 60%,Alta 80%,Muy Alta 100%"</formula1>
    </dataValidation>
    <dataValidation type="list" allowBlank="1" showInputMessage="1" showErrorMessage="1" sqref="C44:C55" xr:uid="{46749C9E-4B18-43E7-9C8F-550F95D445C0}">
      <formula1>"Nacional,Regional,Centro Zonal"</formula1>
    </dataValidation>
    <dataValidation type="list" allowBlank="1" showInputMessage="1" showErrorMessage="1" sqref="K12" xr:uid="{7B13C788-607F-4683-8C18-023A5BF2286C}">
      <formula1>"Cumplimiento,Reputacional,Económico"</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C39CB-B1FA-4C06-A316-BC016A246BFA}">
  <sheetPr>
    <tabColor theme="8"/>
    <pageSetUpPr fitToPage="1"/>
  </sheetPr>
  <dimension ref="A1:S98"/>
  <sheetViews>
    <sheetView showGridLines="0" zoomScale="90" zoomScaleNormal="90" zoomScaleSheetLayoutView="80" zoomScalePageLayoutView="80" workbookViewId="0">
      <selection activeCell="C7" sqref="C7:K7"/>
    </sheetView>
  </sheetViews>
  <sheetFormatPr baseColWidth="10" defaultColWidth="0"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customWidth="1"/>
    <col min="18" max="19" width="0" style="33" hidden="1" customWidth="1"/>
    <col min="20" max="16384" width="11.5" style="33" hidden="1"/>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134</v>
      </c>
      <c r="E4" s="233"/>
      <c r="F4" s="233"/>
      <c r="G4" s="233"/>
      <c r="H4" s="233"/>
      <c r="I4" s="38" t="s">
        <v>3</v>
      </c>
      <c r="J4" s="233" t="s">
        <v>135</v>
      </c>
      <c r="K4" s="233"/>
      <c r="L4" s="39"/>
      <c r="M4" s="39"/>
    </row>
    <row r="5" spans="3:13" ht="6" customHeight="1" x14ac:dyDescent="0.2">
      <c r="C5" s="40"/>
      <c r="D5" s="40"/>
      <c r="E5" s="40"/>
    </row>
    <row r="6" spans="3:13" ht="19" x14ac:dyDescent="0.25">
      <c r="C6" s="41" t="s">
        <v>5</v>
      </c>
      <c r="D6" s="37"/>
      <c r="E6" s="37"/>
    </row>
    <row r="7" spans="3:13" ht="37.5" customHeight="1" x14ac:dyDescent="0.2">
      <c r="C7" s="234" t="s">
        <v>136</v>
      </c>
      <c r="D7" s="234"/>
      <c r="E7" s="234"/>
      <c r="F7" s="234"/>
      <c r="G7" s="234"/>
      <c r="H7" s="234"/>
      <c r="I7" s="234"/>
      <c r="J7" s="234"/>
      <c r="K7" s="234"/>
      <c r="L7" s="34"/>
      <c r="M7" s="34"/>
    </row>
    <row r="8" spans="3:13" ht="6" customHeight="1" x14ac:dyDescent="0.2"/>
    <row r="9" spans="3:13" ht="19" x14ac:dyDescent="0.25">
      <c r="C9" s="41" t="s">
        <v>7</v>
      </c>
    </row>
    <row r="10" spans="3:13" ht="22.5" customHeight="1" x14ac:dyDescent="0.25">
      <c r="C10" s="312" t="s">
        <v>137</v>
      </c>
      <c r="D10" s="313"/>
      <c r="E10" s="313"/>
      <c r="F10" s="313"/>
      <c r="G10" s="313"/>
      <c r="H10" s="313"/>
      <c r="I10" s="313"/>
      <c r="J10" s="313"/>
      <c r="K10" s="314"/>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c r="F12" s="44" t="s">
        <v>12</v>
      </c>
      <c r="G12" s="45" t="s">
        <v>11</v>
      </c>
      <c r="H12" s="44" t="s">
        <v>13</v>
      </c>
      <c r="I12" s="45" t="s">
        <v>11</v>
      </c>
      <c r="J12" s="37" t="s">
        <v>14</v>
      </c>
      <c r="K12" s="46" t="s">
        <v>122</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73</v>
      </c>
      <c r="D18" s="239"/>
      <c r="E18" s="239"/>
      <c r="F18" s="239"/>
      <c r="G18" s="239"/>
      <c r="H18" s="239"/>
      <c r="I18" s="239"/>
      <c r="J18" s="239"/>
      <c r="K18" s="239"/>
      <c r="L18" s="47"/>
      <c r="M18" s="47"/>
      <c r="N18" s="48">
        <f>IFERROR(VLOOKUP(C18,[1]Hoja2!H3:K7,4,FALSE),"")</f>
        <v>1</v>
      </c>
      <c r="O18" s="48">
        <f>IFERROR(VLOOKUP(N18,[1]Hoja2!G19:I28,2,FALSE),"")</f>
        <v>1</v>
      </c>
    </row>
    <row r="19" spans="3:16" ht="15.75" customHeight="1" x14ac:dyDescent="0.2"/>
    <row r="20" spans="3:16" ht="19" x14ac:dyDescent="0.2">
      <c r="C20" s="238" t="s">
        <v>19</v>
      </c>
      <c r="D20" s="238"/>
      <c r="E20" s="238"/>
      <c r="F20" s="238"/>
      <c r="G20" s="238"/>
      <c r="H20" s="238"/>
      <c r="I20" s="238"/>
      <c r="J20" s="238"/>
      <c r="K20" s="238"/>
      <c r="L20" s="39"/>
      <c r="M20" s="39"/>
      <c r="O20" s="40" t="str">
        <f>CONCATENATE(O18,O22)</f>
        <v>14</v>
      </c>
    </row>
    <row r="21" spans="3:16" ht="6" customHeight="1" x14ac:dyDescent="0.2"/>
    <row r="22" spans="3:16" ht="33.75" customHeight="1" x14ac:dyDescent="0.2">
      <c r="C22" s="240" t="s">
        <v>20</v>
      </c>
      <c r="D22" s="241"/>
      <c r="E22" s="242" t="s">
        <v>138</v>
      </c>
      <c r="F22" s="242"/>
      <c r="G22" s="243" t="str">
        <f>IFERROR(VLOOKUP(E22,[1]Hoja2!$B$3:$E$7,2,FALSE),"")</f>
        <v>Afectación mejor a 10 SMLMV</v>
      </c>
      <c r="H22" s="243"/>
      <c r="I22" s="243"/>
      <c r="J22" s="243"/>
      <c r="K22" s="243"/>
      <c r="L22" s="49">
        <f>IFERROR(VLOOKUP(E22,[1]Hoja2!$B$3:$F$7,5,FALSE),"")</f>
        <v>0.2</v>
      </c>
      <c r="M22" s="49"/>
      <c r="N22" s="33">
        <f>IF(MAX(L22,L24,L26)=0,"",MAX(L22,L24,L26))</f>
        <v>0.8</v>
      </c>
      <c r="O22" s="33">
        <f>IFERROR(VLOOKUP(N22,[1]Hoja2!G19:I28,3,FALSE),"")</f>
        <v>4</v>
      </c>
    </row>
    <row r="23" spans="3:16" ht="6" customHeight="1" x14ac:dyDescent="0.2"/>
    <row r="24" spans="3:16" ht="33.75" customHeight="1" x14ac:dyDescent="0.2">
      <c r="C24" s="240" t="s">
        <v>22</v>
      </c>
      <c r="D24" s="241"/>
      <c r="E24" s="242" t="s">
        <v>23</v>
      </c>
      <c r="F24" s="242"/>
      <c r="G24" s="245" t="str">
        <f>IFERROR(VLOOKUP(E24,[1]Hoja2!$B$3:$E$7,3,FALSE),"")</f>
        <v>El riesgo afecta la imagen de la entidad con algunos usuarios de relevancia frente al logro de los objetivos.</v>
      </c>
      <c r="H24" s="245"/>
      <c r="I24" s="245"/>
      <c r="J24" s="245"/>
      <c r="K24" s="245"/>
      <c r="L24" s="49">
        <f>IFERROR(VLOOKUP(E24,[1]Hoja2!$B$3:$F$7,5,FALSE),"")</f>
        <v>0.6</v>
      </c>
      <c r="M24" s="50"/>
    </row>
    <row r="25" spans="3:16" ht="5.25" customHeight="1" x14ac:dyDescent="0.2">
      <c r="F25" s="34"/>
      <c r="G25" s="34"/>
      <c r="I25" s="34"/>
      <c r="J25" s="34"/>
      <c r="K25" s="34"/>
      <c r="L25" s="34"/>
      <c r="M25" s="34"/>
    </row>
    <row r="26" spans="3:16" ht="33.75" customHeight="1" x14ac:dyDescent="0.2">
      <c r="C26" s="240" t="s">
        <v>24</v>
      </c>
      <c r="D26" s="241"/>
      <c r="E26" s="242" t="s">
        <v>74</v>
      </c>
      <c r="F26" s="242"/>
      <c r="G26" s="245" t="str">
        <f>IFERROR(VLOOKUP(E26,[1]Hoja2!$B$3:$E$7,4,FALSE),"")</f>
        <v>Impactaría en alto grado el objetivo del proceso.</v>
      </c>
      <c r="H26" s="245"/>
      <c r="I26" s="245"/>
      <c r="J26" s="245"/>
      <c r="K26" s="245"/>
      <c r="L26" s="33">
        <f>IFERROR(VLOOKUP(E26,[1]Hoja2!$B$3:$F$7,5,FALSE),"")</f>
        <v>0.8</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5</v>
      </c>
      <c r="O30" s="33">
        <f>IFERROR(IF(O39="",0,IF(O39&lt;=0.2,1,IF(AND(O39&gt;0.2,O39&lt;=0.4),2,IF(AND(O39&gt;0.4,O39&lt;=0.6),3,IF(AND(O39&gt;0.6,O39&lt;=0.8),4,5))))),"")</f>
        <v>4</v>
      </c>
    </row>
    <row r="31" spans="3:16" ht="19" x14ac:dyDescent="0.2">
      <c r="C31" s="239"/>
      <c r="D31" s="239"/>
      <c r="E31" s="239"/>
      <c r="F31" s="35" t="s">
        <v>30</v>
      </c>
      <c r="G31" s="35" t="s">
        <v>31</v>
      </c>
      <c r="H31" s="35" t="s">
        <v>32</v>
      </c>
      <c r="I31" s="35" t="s">
        <v>33</v>
      </c>
      <c r="J31" s="35" t="s">
        <v>34</v>
      </c>
      <c r="K31" s="247"/>
      <c r="L31" s="51"/>
      <c r="M31" s="51"/>
      <c r="N31" s="52" t="str">
        <f>CONCATENATE(N30,O30)</f>
        <v>54</v>
      </c>
      <c r="O31" s="52"/>
      <c r="P31" s="53"/>
    </row>
    <row r="32" spans="3:16" ht="96.75" customHeight="1" x14ac:dyDescent="0.2">
      <c r="C32" s="244" t="s">
        <v>139</v>
      </c>
      <c r="D32" s="244"/>
      <c r="E32" s="244"/>
      <c r="F32" s="54" t="s">
        <v>36</v>
      </c>
      <c r="G32" s="54" t="s">
        <v>37</v>
      </c>
      <c r="H32" s="54" t="s">
        <v>38</v>
      </c>
      <c r="I32" s="54" t="s">
        <v>39</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0.6</v>
      </c>
      <c r="O32" s="52">
        <f>IFERROR(IF(F32="Correctivo",N22-(N22*K32),N22),N22)</f>
        <v>0.8</v>
      </c>
    </row>
    <row r="33" spans="3:15" ht="138.75" customHeight="1" x14ac:dyDescent="0.2">
      <c r="C33" s="244" t="s">
        <v>140</v>
      </c>
      <c r="D33" s="252"/>
      <c r="E33" s="252"/>
      <c r="F33" s="54" t="s">
        <v>36</v>
      </c>
      <c r="G33" s="54" t="s">
        <v>37</v>
      </c>
      <c r="H33" s="54" t="s">
        <v>38</v>
      </c>
      <c r="I33" s="54" t="s">
        <v>39</v>
      </c>
      <c r="J33" s="54" t="s">
        <v>40</v>
      </c>
      <c r="K33" s="55">
        <f t="shared" si="0"/>
        <v>0.4</v>
      </c>
      <c r="L33" s="56">
        <f t="shared" si="1"/>
        <v>0.25</v>
      </c>
      <c r="M33" s="56">
        <f t="shared" si="2"/>
        <v>0.15</v>
      </c>
      <c r="N33" s="52">
        <f t="shared" ref="N33:N39" si="3">IFERROR(IF(OR(F33="Detectivo",F33="Preventivo"),N32-(N32*K33),N32),N32)</f>
        <v>0.36</v>
      </c>
      <c r="O33" s="52">
        <f t="shared" ref="O33:O39" si="4">IFERROR(IF(F33="Correctivo",O32-(O32*K33),O32),O32)</f>
        <v>0.8</v>
      </c>
    </row>
    <row r="34" spans="3:15" ht="111.75" customHeight="1" x14ac:dyDescent="0.2">
      <c r="C34" s="252" t="s">
        <v>141</v>
      </c>
      <c r="D34" s="252"/>
      <c r="E34" s="252"/>
      <c r="F34" s="54" t="s">
        <v>36</v>
      </c>
      <c r="G34" s="54" t="s">
        <v>37</v>
      </c>
      <c r="H34" s="54" t="s">
        <v>38</v>
      </c>
      <c r="I34" s="54" t="s">
        <v>39</v>
      </c>
      <c r="J34" s="54" t="s">
        <v>40</v>
      </c>
      <c r="K34" s="55">
        <f t="shared" si="0"/>
        <v>0.4</v>
      </c>
      <c r="L34" s="56">
        <f t="shared" si="1"/>
        <v>0.25</v>
      </c>
      <c r="M34" s="56">
        <f t="shared" si="2"/>
        <v>0.15</v>
      </c>
      <c r="N34" s="52">
        <f t="shared" si="3"/>
        <v>0.216</v>
      </c>
      <c r="O34" s="52">
        <f t="shared" si="4"/>
        <v>0.8</v>
      </c>
    </row>
    <row r="35" spans="3:15" ht="111.75" customHeight="1" x14ac:dyDescent="0.2">
      <c r="C35" s="244" t="s">
        <v>142</v>
      </c>
      <c r="D35" s="252"/>
      <c r="E35" s="252"/>
      <c r="F35" s="54" t="s">
        <v>36</v>
      </c>
      <c r="G35" s="54" t="s">
        <v>37</v>
      </c>
      <c r="H35" s="54" t="s">
        <v>38</v>
      </c>
      <c r="I35" s="54" t="s">
        <v>39</v>
      </c>
      <c r="J35" s="54" t="s">
        <v>40</v>
      </c>
      <c r="K35" s="55">
        <f t="shared" si="0"/>
        <v>0.4</v>
      </c>
      <c r="L35" s="56">
        <f t="shared" si="1"/>
        <v>0.25</v>
      </c>
      <c r="M35" s="56">
        <f t="shared" si="2"/>
        <v>0.15</v>
      </c>
      <c r="N35" s="52">
        <f t="shared" si="3"/>
        <v>0.12959999999999999</v>
      </c>
      <c r="O35" s="52">
        <f t="shared" si="4"/>
        <v>0.8</v>
      </c>
    </row>
    <row r="36" spans="3:15" ht="106.5" customHeight="1" x14ac:dyDescent="0.2">
      <c r="C36" s="244" t="s">
        <v>143</v>
      </c>
      <c r="D36" s="252"/>
      <c r="E36" s="252"/>
      <c r="F36" s="54" t="s">
        <v>36</v>
      </c>
      <c r="G36" s="54" t="s">
        <v>37</v>
      </c>
      <c r="H36" s="54" t="s">
        <v>38</v>
      </c>
      <c r="I36" s="54" t="s">
        <v>39</v>
      </c>
      <c r="J36" s="54" t="s">
        <v>40</v>
      </c>
      <c r="K36" s="55">
        <f t="shared" si="0"/>
        <v>0.4</v>
      </c>
      <c r="L36" s="56">
        <f t="shared" si="1"/>
        <v>0.25</v>
      </c>
      <c r="M36" s="56">
        <f t="shared" si="2"/>
        <v>0.15</v>
      </c>
      <c r="N36" s="52">
        <f t="shared" si="3"/>
        <v>7.7759999999999996E-2</v>
      </c>
      <c r="O36" s="52">
        <f t="shared" si="4"/>
        <v>0.8</v>
      </c>
    </row>
    <row r="37" spans="3:15" ht="140.25" customHeight="1" x14ac:dyDescent="0.2">
      <c r="C37" s="252" t="s">
        <v>144</v>
      </c>
      <c r="D37" s="252"/>
      <c r="E37" s="252"/>
      <c r="F37" s="54" t="s">
        <v>36</v>
      </c>
      <c r="G37" s="54" t="s">
        <v>37</v>
      </c>
      <c r="H37" s="54" t="s">
        <v>38</v>
      </c>
      <c r="I37" s="54" t="s">
        <v>39</v>
      </c>
      <c r="J37" s="54" t="s">
        <v>40</v>
      </c>
      <c r="K37" s="55">
        <f t="shared" si="0"/>
        <v>0.4</v>
      </c>
      <c r="L37" s="56">
        <f t="shared" si="1"/>
        <v>0.25</v>
      </c>
      <c r="M37" s="56">
        <f t="shared" si="2"/>
        <v>0.15</v>
      </c>
      <c r="N37" s="52">
        <f t="shared" si="3"/>
        <v>4.6655999999999996E-2</v>
      </c>
      <c r="O37" s="52">
        <f t="shared" si="4"/>
        <v>0.8</v>
      </c>
    </row>
    <row r="38" spans="3:15" ht="125.25" customHeight="1" x14ac:dyDescent="0.2">
      <c r="C38" s="252" t="s">
        <v>145</v>
      </c>
      <c r="D38" s="252"/>
      <c r="E38" s="252"/>
      <c r="F38" s="54" t="s">
        <v>36</v>
      </c>
      <c r="G38" s="54" t="s">
        <v>37</v>
      </c>
      <c r="H38" s="54" t="s">
        <v>38</v>
      </c>
      <c r="I38" s="54" t="s">
        <v>39</v>
      </c>
      <c r="J38" s="54" t="s">
        <v>40</v>
      </c>
      <c r="K38" s="55">
        <f t="shared" si="0"/>
        <v>0.4</v>
      </c>
      <c r="L38" s="56">
        <f t="shared" si="1"/>
        <v>0.25</v>
      </c>
      <c r="M38" s="56">
        <f t="shared" si="2"/>
        <v>0.15</v>
      </c>
      <c r="N38" s="52">
        <f t="shared" si="3"/>
        <v>2.7993599999999997E-2</v>
      </c>
      <c r="O38" s="52">
        <f t="shared" si="4"/>
        <v>0.8</v>
      </c>
    </row>
    <row r="39" spans="3:15" ht="175.5" customHeight="1" x14ac:dyDescent="0.2">
      <c r="C39" s="311" t="s">
        <v>146</v>
      </c>
      <c r="D39" s="311"/>
      <c r="E39" s="311"/>
      <c r="F39" s="54" t="s">
        <v>36</v>
      </c>
      <c r="G39" s="54" t="s">
        <v>37</v>
      </c>
      <c r="H39" s="54" t="s">
        <v>38</v>
      </c>
      <c r="I39" s="54" t="s">
        <v>39</v>
      </c>
      <c r="J39" s="54" t="s">
        <v>40</v>
      </c>
      <c r="K39" s="55">
        <f t="shared" si="0"/>
        <v>0.4</v>
      </c>
      <c r="L39" s="56">
        <f t="shared" si="1"/>
        <v>0.25</v>
      </c>
      <c r="M39" s="56">
        <f t="shared" si="2"/>
        <v>0.15</v>
      </c>
      <c r="N39" s="52">
        <f t="shared" si="3"/>
        <v>1.6796159999999997E-2</v>
      </c>
      <c r="O39" s="52">
        <f t="shared" si="4"/>
        <v>0.8</v>
      </c>
    </row>
    <row r="40" spans="3:15" x14ac:dyDescent="0.2">
      <c r="C40" s="34" t="s">
        <v>147</v>
      </c>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5" t="s">
        <v>34</v>
      </c>
      <c r="K43" s="255"/>
      <c r="L43" s="60"/>
      <c r="M43" s="42"/>
    </row>
    <row r="44" spans="3:15" ht="129.75" customHeight="1" x14ac:dyDescent="0.2">
      <c r="C44" s="61" t="s">
        <v>48</v>
      </c>
      <c r="D44" s="248" t="s">
        <v>148</v>
      </c>
      <c r="E44" s="249"/>
      <c r="F44" s="130">
        <v>46037</v>
      </c>
      <c r="G44" s="130">
        <v>46371</v>
      </c>
      <c r="H44" s="250" t="s">
        <v>149</v>
      </c>
      <c r="I44" s="249"/>
      <c r="J44" s="251" t="s">
        <v>150</v>
      </c>
      <c r="K44" s="251"/>
      <c r="L44" s="63"/>
      <c r="M44" s="34"/>
    </row>
    <row r="45" spans="3:15" ht="145.5" customHeight="1" x14ac:dyDescent="0.2">
      <c r="C45" s="61" t="s">
        <v>12</v>
      </c>
      <c r="D45" s="258" t="s">
        <v>151</v>
      </c>
      <c r="E45" s="259"/>
      <c r="F45" s="131">
        <v>46037</v>
      </c>
      <c r="G45" s="131">
        <v>46371</v>
      </c>
      <c r="H45" s="250" t="s">
        <v>152</v>
      </c>
      <c r="I45" s="249"/>
      <c r="J45" s="310" t="s">
        <v>153</v>
      </c>
      <c r="K45" s="310"/>
      <c r="L45" s="310"/>
      <c r="M45" s="34"/>
    </row>
    <row r="46" spans="3:15" ht="117.75" customHeight="1" x14ac:dyDescent="0.2">
      <c r="C46" s="61" t="s">
        <v>154</v>
      </c>
      <c r="D46" s="258" t="s">
        <v>155</v>
      </c>
      <c r="E46" s="259"/>
      <c r="F46" s="131">
        <v>46037</v>
      </c>
      <c r="G46" s="131">
        <v>46371</v>
      </c>
      <c r="H46" s="250" t="s">
        <v>156</v>
      </c>
      <c r="I46" s="249"/>
      <c r="J46" s="310" t="s">
        <v>157</v>
      </c>
      <c r="K46" s="310"/>
      <c r="L46" s="310"/>
      <c r="M46" s="34"/>
    </row>
    <row r="47" spans="3:15" ht="117.75" customHeight="1" x14ac:dyDescent="0.2">
      <c r="C47" s="61" t="s">
        <v>48</v>
      </c>
      <c r="D47" s="305" t="s">
        <v>158</v>
      </c>
      <c r="E47" s="306"/>
      <c r="F47" s="131">
        <v>46054</v>
      </c>
      <c r="G47" s="131">
        <v>46203</v>
      </c>
      <c r="H47" s="250" t="s">
        <v>159</v>
      </c>
      <c r="I47" s="249"/>
      <c r="J47" s="304" t="s">
        <v>160</v>
      </c>
      <c r="K47" s="307"/>
      <c r="L47" s="259"/>
      <c r="M47" s="34"/>
    </row>
    <row r="48" spans="3:15" ht="82.5" customHeight="1" x14ac:dyDescent="0.2">
      <c r="C48" s="61" t="s">
        <v>48</v>
      </c>
      <c r="D48" s="308" t="s">
        <v>161</v>
      </c>
      <c r="E48" s="309"/>
      <c r="F48" s="131">
        <v>46054</v>
      </c>
      <c r="G48" s="131">
        <v>46203</v>
      </c>
      <c r="H48" s="250" t="s">
        <v>159</v>
      </c>
      <c r="I48" s="249"/>
      <c r="J48" s="304" t="s">
        <v>160</v>
      </c>
      <c r="K48" s="307"/>
      <c r="L48" s="259"/>
      <c r="M48" s="34"/>
    </row>
    <row r="49" spans="3:13" ht="125.25" customHeight="1" x14ac:dyDescent="0.2">
      <c r="C49" s="61" t="s">
        <v>48</v>
      </c>
      <c r="D49" s="305" t="s">
        <v>162</v>
      </c>
      <c r="E49" s="306"/>
      <c r="F49" s="131">
        <v>46054</v>
      </c>
      <c r="G49" s="131">
        <v>46371</v>
      </c>
      <c r="H49" s="250" t="s">
        <v>163</v>
      </c>
      <c r="I49" s="249"/>
      <c r="J49" s="304" t="s">
        <v>160</v>
      </c>
      <c r="K49" s="307"/>
      <c r="L49" s="259"/>
      <c r="M49" s="34"/>
    </row>
    <row r="50" spans="3:13" ht="63" customHeight="1" x14ac:dyDescent="0.2">
      <c r="C50" s="61" t="s">
        <v>48</v>
      </c>
      <c r="D50" s="308" t="s">
        <v>164</v>
      </c>
      <c r="E50" s="309"/>
      <c r="F50" s="132">
        <v>46054</v>
      </c>
      <c r="G50" s="132">
        <v>46203</v>
      </c>
      <c r="H50" s="250" t="s">
        <v>163</v>
      </c>
      <c r="I50" s="249"/>
      <c r="J50" s="304" t="s">
        <v>165</v>
      </c>
      <c r="K50" s="307"/>
      <c r="L50" s="259"/>
      <c r="M50" s="34"/>
    </row>
    <row r="51" spans="3:13" ht="116.25" customHeight="1" x14ac:dyDescent="0.2">
      <c r="C51" s="61" t="s">
        <v>12</v>
      </c>
      <c r="D51" s="305" t="s">
        <v>166</v>
      </c>
      <c r="E51" s="306"/>
      <c r="F51" s="131">
        <v>46054</v>
      </c>
      <c r="G51" s="131">
        <v>46371</v>
      </c>
      <c r="H51" s="250" t="s">
        <v>167</v>
      </c>
      <c r="I51" s="249"/>
      <c r="J51" s="304" t="s">
        <v>168</v>
      </c>
      <c r="K51" s="307"/>
      <c r="L51" s="259"/>
      <c r="M51" s="34"/>
    </row>
    <row r="52" spans="3:13" ht="135" customHeight="1" x14ac:dyDescent="0.2">
      <c r="C52" s="61" t="s">
        <v>48</v>
      </c>
      <c r="D52" s="258" t="s">
        <v>169</v>
      </c>
      <c r="E52" s="303"/>
      <c r="F52" s="131">
        <v>46037</v>
      </c>
      <c r="G52" s="131">
        <v>46356</v>
      </c>
      <c r="H52" s="250" t="s">
        <v>170</v>
      </c>
      <c r="I52" s="249"/>
      <c r="J52" s="304" t="s">
        <v>168</v>
      </c>
      <c r="K52" s="307"/>
      <c r="L52" s="259"/>
      <c r="M52" s="34"/>
    </row>
    <row r="53" spans="3:13" ht="91.5" customHeight="1" x14ac:dyDescent="0.2">
      <c r="C53" s="61" t="s">
        <v>48</v>
      </c>
      <c r="D53" s="258" t="s">
        <v>171</v>
      </c>
      <c r="E53" s="303"/>
      <c r="F53" s="131">
        <v>46082</v>
      </c>
      <c r="G53" s="131">
        <v>46371</v>
      </c>
      <c r="H53" s="250" t="s">
        <v>170</v>
      </c>
      <c r="I53" s="249"/>
      <c r="J53" s="304" t="s">
        <v>172</v>
      </c>
      <c r="K53" s="259"/>
      <c r="L53" s="94" t="s">
        <v>172</v>
      </c>
      <c r="M53" s="34"/>
    </row>
    <row r="54" spans="3:13" ht="139.5" customHeight="1" x14ac:dyDescent="0.2">
      <c r="C54" s="61" t="s">
        <v>12</v>
      </c>
      <c r="D54" s="258" t="s">
        <v>173</v>
      </c>
      <c r="E54" s="303"/>
      <c r="F54" s="131">
        <v>46037</v>
      </c>
      <c r="G54" s="131">
        <v>46356</v>
      </c>
      <c r="H54" s="250" t="s">
        <v>174</v>
      </c>
      <c r="I54" s="249"/>
      <c r="J54" s="304" t="s">
        <v>175</v>
      </c>
      <c r="K54" s="259"/>
      <c r="L54" s="94" t="s">
        <v>176</v>
      </c>
      <c r="M54" s="34"/>
    </row>
    <row r="55" spans="3:13" ht="87" customHeight="1" x14ac:dyDescent="0.2">
      <c r="C55" s="61" t="s">
        <v>12</v>
      </c>
      <c r="D55" s="258" t="s">
        <v>177</v>
      </c>
      <c r="E55" s="303"/>
      <c r="F55" s="131">
        <v>46054</v>
      </c>
      <c r="G55" s="131">
        <v>46371</v>
      </c>
      <c r="H55" s="250" t="s">
        <v>178</v>
      </c>
      <c r="I55" s="249"/>
      <c r="J55" s="304" t="s">
        <v>179</v>
      </c>
      <c r="K55" s="259"/>
      <c r="L55" s="133"/>
      <c r="M55" s="34"/>
    </row>
    <row r="56" spans="3:13" x14ac:dyDescent="0.2"/>
    <row r="57" spans="3:13" ht="21" x14ac:dyDescent="0.2">
      <c r="C57" s="232" t="s">
        <v>53</v>
      </c>
      <c r="D57" s="232"/>
      <c r="E57" s="232"/>
      <c r="F57" s="232"/>
      <c r="G57" s="232"/>
      <c r="H57" s="232"/>
      <c r="I57" s="232"/>
      <c r="J57" s="232"/>
      <c r="K57" s="232"/>
      <c r="L57" s="36"/>
      <c r="M57" s="36"/>
    </row>
    <row r="58" spans="3:13" x14ac:dyDescent="0.2"/>
    <row r="59" spans="3:13" ht="47" x14ac:dyDescent="0.2">
      <c r="C59" s="247" t="s">
        <v>54</v>
      </c>
      <c r="D59" s="242"/>
      <c r="E59" s="260" t="str">
        <f>IFERROR(VLOOKUP(O20,[1]Hoja2!B19:E43,4,FALSE),"")</f>
        <v>Alto</v>
      </c>
      <c r="F59" s="260"/>
      <c r="G59" s="64"/>
      <c r="H59" s="247" t="s">
        <v>55</v>
      </c>
      <c r="I59" s="247"/>
      <c r="J59" s="260" t="str">
        <f>IFERROR(VLOOKUP(N31,[1]Hoja2!B19:E43,4,FALSE),"")</f>
        <v>Alto</v>
      </c>
      <c r="K59" s="260"/>
      <c r="L59" s="65"/>
      <c r="M59" s="65"/>
    </row>
    <row r="60" spans="3:13" x14ac:dyDescent="0.2"/>
    <row r="61" spans="3:13" ht="24" x14ac:dyDescent="0.2">
      <c r="C61" s="40"/>
      <c r="D61" s="40"/>
      <c r="E61" s="256" t="s">
        <v>19</v>
      </c>
      <c r="F61" s="256"/>
      <c r="G61" s="256"/>
      <c r="H61" s="256"/>
      <c r="I61" s="256"/>
    </row>
    <row r="62" spans="3:13" ht="19" x14ac:dyDescent="0.2">
      <c r="C62" s="40"/>
      <c r="D62" s="40"/>
      <c r="E62" s="66" t="s">
        <v>56</v>
      </c>
      <c r="F62" s="66" t="s">
        <v>57</v>
      </c>
      <c r="G62" s="66" t="s">
        <v>58</v>
      </c>
      <c r="H62" s="66" t="s">
        <v>59</v>
      </c>
      <c r="I62" s="66" t="s">
        <v>60</v>
      </c>
    </row>
    <row r="63" spans="3:13" ht="5.25" customHeight="1" x14ac:dyDescent="0.2">
      <c r="C63" s="40"/>
      <c r="D63" s="40"/>
      <c r="E63" s="66"/>
      <c r="F63" s="66"/>
      <c r="G63" s="66"/>
      <c r="H63" s="66"/>
      <c r="I63" s="66"/>
    </row>
    <row r="64" spans="3:13" ht="37.5" customHeight="1" x14ac:dyDescent="0.2">
      <c r="C64" s="257" t="s">
        <v>17</v>
      </c>
      <c r="D64" s="66" t="s">
        <v>61</v>
      </c>
      <c r="E64" s="67" t="str">
        <f>CONCATENATE(IF($O$20="11","Inherente","")," ",IF($N$31="11","Residual",""))</f>
        <v xml:space="preserve"> </v>
      </c>
      <c r="F64" s="67" t="str">
        <f>CONCATENATE(IF($O$20="12","Inherente","")," ",IF($N$31="12","Residual",""))</f>
        <v xml:space="preserve"> </v>
      </c>
      <c r="G64" s="67" t="str">
        <f>CONCATENATE(IF($O$20="13","Inherente","")," ",IF($N$31="13","Residual",""))</f>
        <v xml:space="preserve"> </v>
      </c>
      <c r="H64" s="67" t="str">
        <f>CONCATENATE(IF($O$20="14","Inherente","")," ",IF($N$31="14","Residual",""))</f>
        <v xml:space="preserve">Inherente </v>
      </c>
      <c r="I64" s="68" t="str">
        <f>CONCATENATE(IF($O$20="15","Inherente","")," ",IF($N$31="15","Residual",""))</f>
        <v xml:space="preserve"> </v>
      </c>
      <c r="K64" s="69" t="s">
        <v>62</v>
      </c>
      <c r="L64" s="70"/>
      <c r="M64" s="70"/>
    </row>
    <row r="65" spans="3:13" ht="37.5" customHeight="1" x14ac:dyDescent="0.2">
      <c r="C65" s="257"/>
      <c r="D65" s="66" t="s">
        <v>63</v>
      </c>
      <c r="E65" s="71" t="str">
        <f>CONCATENATE(IF($O$20="21","Inherente","")," ",IF($N$31="21","Residual",""))</f>
        <v xml:space="preserve"> </v>
      </c>
      <c r="F65" s="71" t="str">
        <f>CONCATENATE(IF($O$20="22","Inherente","")," ",IF($N$31="22","Residual",""))</f>
        <v xml:space="preserve"> </v>
      </c>
      <c r="G65" s="67" t="str">
        <f>CONCATENATE(IF($O$20="23","Inherente","")," ",IF($N$31="23","Residual",""))</f>
        <v xml:space="preserve"> </v>
      </c>
      <c r="H65" s="67" t="str">
        <f>CONCATENATE(IF($O$20="24","Inherente","")," ",IF($N$31="24","Residual",""))</f>
        <v xml:space="preserve"> </v>
      </c>
      <c r="I65" s="68" t="str">
        <f>CONCATENATE(IF($O$20="25","Inherente","")," ",IF($N$31="25","Residual",""))</f>
        <v xml:space="preserve"> </v>
      </c>
      <c r="K65" s="72" t="s">
        <v>64</v>
      </c>
      <c r="L65" s="73"/>
      <c r="M65" s="73"/>
    </row>
    <row r="66" spans="3:13" ht="37.5" customHeight="1" x14ac:dyDescent="0.2">
      <c r="C66" s="257"/>
      <c r="D66" s="66" t="s">
        <v>65</v>
      </c>
      <c r="E66" s="71" t="str">
        <f>CONCATENATE(IF($O$20="31","Inherente","")," ",IF($N$31="31","Residual",""))</f>
        <v xml:space="preserve"> </v>
      </c>
      <c r="F66" s="71" t="str">
        <f>CONCATENATE(IF($O$20="32","Inherente","")," ",IF($N$31="32","Residual",""))</f>
        <v xml:space="preserve"> </v>
      </c>
      <c r="G66" s="71" t="str">
        <f>CONCATENATE(IF($O$20="33","Inherente","")," ",IF($N$31="33","Residual",""))</f>
        <v xml:space="preserve"> </v>
      </c>
      <c r="H66" s="67" t="str">
        <f>CONCATENATE(IF($O$20="34","Inherente","")," ",IF($N$31="34","Residual",""))</f>
        <v xml:space="preserve"> </v>
      </c>
      <c r="I66" s="68" t="str">
        <f>CONCATENATE(IF($O$20="35","Inherente","")," ",IF($N$31="35","Residual",""))</f>
        <v xml:space="preserve"> </v>
      </c>
      <c r="K66" s="74" t="s">
        <v>58</v>
      </c>
      <c r="L66" s="75"/>
      <c r="M66" s="75"/>
    </row>
    <row r="67" spans="3:13" ht="37.5" customHeight="1" x14ac:dyDescent="0.2">
      <c r="C67" s="257"/>
      <c r="D67" s="66" t="s">
        <v>66</v>
      </c>
      <c r="E67" s="76" t="str">
        <f>CONCATENATE(IF($O$20="41","Inherente","")," ",IF($N$31="41","Residual",""))</f>
        <v xml:space="preserve"> </v>
      </c>
      <c r="F67" s="71" t="str">
        <f>CONCATENATE(IF($O$20="42","Inherente","")," ",IF($N$31="42","Residual",""))</f>
        <v xml:space="preserve"> </v>
      </c>
      <c r="G67" s="71" t="str">
        <f>CONCATENATE(IF($O$20="43","Inherente","")," ",IF($N$31="43","Residual",""))</f>
        <v xml:space="preserve"> </v>
      </c>
      <c r="H67" s="67" t="str">
        <f>CONCATENATE(IF($O$20="44","Inherente","")," ",IF($N$31="44","Residual",""))</f>
        <v xml:space="preserve"> </v>
      </c>
      <c r="I67" s="68" t="str">
        <f>CONCATENATE(IF($O$20="45","Inherente","")," ",IF($N$31="45","Residual",""))</f>
        <v xml:space="preserve"> </v>
      </c>
      <c r="K67" s="77" t="s">
        <v>67</v>
      </c>
      <c r="L67" s="78"/>
      <c r="M67" s="78"/>
    </row>
    <row r="68" spans="3:13" ht="37.5" customHeight="1" x14ac:dyDescent="0.2">
      <c r="C68" s="257"/>
      <c r="D68" s="66" t="s">
        <v>68</v>
      </c>
      <c r="E68" s="76" t="str">
        <f>CONCATENATE(IF($O$20="51","Inherente","")," ",IF($N$31="51","Residual",""))</f>
        <v xml:space="preserve"> </v>
      </c>
      <c r="F68" s="76" t="str">
        <f>CONCATENATE(IF($O$20="52","Inherente","")," ",IF($N$31="52","Residual",""))</f>
        <v xml:space="preserve"> </v>
      </c>
      <c r="G68" s="71" t="str">
        <f>CONCATENATE(IF($O$20="53","Inherente","")," ",IF($N$31="53","Residual",""))</f>
        <v xml:space="preserve"> </v>
      </c>
      <c r="H68" s="67" t="str">
        <f>CONCATENATE(IF($O$20="54","Inherente","")," ",IF($N$31="54","Residual",""))</f>
        <v xml:space="preserve"> Residual</v>
      </c>
      <c r="I68" s="68" t="str">
        <f>CONCATENATE(IF($O$20="55","Inherente","")," ",IF($N$31="55","Residual",""))</f>
        <v xml:space="preserve"> </v>
      </c>
    </row>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sheetData>
  <sheetProtection selectLockedCells="1"/>
  <mergeCells count="78">
    <mergeCell ref="C14:K14"/>
    <mergeCell ref="C2:K2"/>
    <mergeCell ref="D4:H4"/>
    <mergeCell ref="J4:K4"/>
    <mergeCell ref="C7:K7"/>
    <mergeCell ref="C10:K10"/>
    <mergeCell ref="C16:K16"/>
    <mergeCell ref="C18:K18"/>
    <mergeCell ref="C20:K20"/>
    <mergeCell ref="C22:D22"/>
    <mergeCell ref="E22:F22"/>
    <mergeCell ref="G22:K22"/>
    <mergeCell ref="C32:E32"/>
    <mergeCell ref="C24:D24"/>
    <mergeCell ref="E24:F24"/>
    <mergeCell ref="G24:K24"/>
    <mergeCell ref="C26:D26"/>
    <mergeCell ref="E26:F26"/>
    <mergeCell ref="G26:K26"/>
    <mergeCell ref="C28:K28"/>
    <mergeCell ref="C30:E31"/>
    <mergeCell ref="F30:G30"/>
    <mergeCell ref="H30:J30"/>
    <mergeCell ref="K30:K31"/>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D45:E45"/>
    <mergeCell ref="H45:I45"/>
    <mergeCell ref="J45:L45"/>
    <mergeCell ref="D46:E46"/>
    <mergeCell ref="H46:I46"/>
    <mergeCell ref="J46:L46"/>
    <mergeCell ref="D47:E47"/>
    <mergeCell ref="H47:I47"/>
    <mergeCell ref="J47:L47"/>
    <mergeCell ref="D48:E48"/>
    <mergeCell ref="H48:I48"/>
    <mergeCell ref="J48:L48"/>
    <mergeCell ref="D49:E49"/>
    <mergeCell ref="H49:I49"/>
    <mergeCell ref="J49:L49"/>
    <mergeCell ref="D50:E50"/>
    <mergeCell ref="H50:I50"/>
    <mergeCell ref="J50:L50"/>
    <mergeCell ref="D51:E51"/>
    <mergeCell ref="H51:I51"/>
    <mergeCell ref="J51:L51"/>
    <mergeCell ref="D52:E52"/>
    <mergeCell ref="H52:I52"/>
    <mergeCell ref="J52:L52"/>
    <mergeCell ref="D53:E53"/>
    <mergeCell ref="H53:I53"/>
    <mergeCell ref="J53:K53"/>
    <mergeCell ref="D54:E54"/>
    <mergeCell ref="H54:I54"/>
    <mergeCell ref="J54:K54"/>
    <mergeCell ref="E61:I61"/>
    <mergeCell ref="C64:C68"/>
    <mergeCell ref="D55:E55"/>
    <mergeCell ref="H55:I55"/>
    <mergeCell ref="J55:K55"/>
    <mergeCell ref="C57:K57"/>
    <mergeCell ref="C59:D59"/>
    <mergeCell ref="E59:F59"/>
    <mergeCell ref="H59:I59"/>
    <mergeCell ref="J59:K59"/>
  </mergeCells>
  <conditionalFormatting sqref="C18:E18">
    <cfRule type="expression" dxfId="463" priority="27">
      <formula>$C$18="Muy Baja 20%"</formula>
    </cfRule>
    <cfRule type="expression" dxfId="462" priority="26">
      <formula>$C$18="Baja 40%"</formula>
    </cfRule>
    <cfRule type="expression" dxfId="461" priority="25">
      <formula>$C$18="Media 60%"</formula>
    </cfRule>
    <cfRule type="expression" dxfId="460" priority="24">
      <formula>$C$18="Alta 80%"</formula>
    </cfRule>
    <cfRule type="expression" dxfId="459" priority="23">
      <formula>$C$18="Muy Alta 100%"</formula>
    </cfRule>
  </conditionalFormatting>
  <conditionalFormatting sqref="E22">
    <cfRule type="expression" dxfId="458" priority="21">
      <formula>E22="Leve 20%"</formula>
    </cfRule>
    <cfRule type="expression" dxfId="457" priority="22">
      <formula>E22="Menor 40%"</formula>
    </cfRule>
    <cfRule type="expression" dxfId="456" priority="18">
      <formula>E22="Catastrófico 100%"</formula>
    </cfRule>
    <cfRule type="expression" dxfId="455" priority="19">
      <formula>E22="Mayor 80%"</formula>
    </cfRule>
    <cfRule type="expression" dxfId="454" priority="20">
      <formula>E22="Moderado 60%"</formula>
    </cfRule>
  </conditionalFormatting>
  <conditionalFormatting sqref="E24">
    <cfRule type="expression" dxfId="453" priority="13">
      <formula>E24="Catastrófico 100%"</formula>
    </cfRule>
    <cfRule type="expression" dxfId="452" priority="14">
      <formula>E24="Mayor 80%"</formula>
    </cfRule>
    <cfRule type="expression" dxfId="451" priority="15">
      <formula>E24="Moderado 60%"</formula>
    </cfRule>
    <cfRule type="expression" dxfId="450" priority="16">
      <formula>E24="Leve 20%"</formula>
    </cfRule>
    <cfRule type="expression" dxfId="449" priority="17">
      <formula>E24="Menor 40%"</formula>
    </cfRule>
  </conditionalFormatting>
  <conditionalFormatting sqref="E26">
    <cfRule type="expression" dxfId="448" priority="8">
      <formula>E26="Catastrófico 100%"</formula>
    </cfRule>
    <cfRule type="expression" dxfId="447" priority="9">
      <formula>E26="Mayor 80%"</formula>
    </cfRule>
    <cfRule type="expression" dxfId="446" priority="10">
      <formula>E26="Moderado 60%"</formula>
    </cfRule>
    <cfRule type="expression" dxfId="445" priority="11">
      <formula>E26="Leve 20%"</formula>
    </cfRule>
    <cfRule type="expression" dxfId="444" priority="12">
      <formula>E26="Menor 40%"</formula>
    </cfRule>
  </conditionalFormatting>
  <conditionalFormatting sqref="E59">
    <cfRule type="expression" dxfId="443" priority="31">
      <formula>$E$59="Bajo"</formula>
    </cfRule>
    <cfRule type="expression" dxfId="442" priority="28">
      <formula>$E$59="Extremo"</formula>
    </cfRule>
    <cfRule type="expression" dxfId="441" priority="29">
      <formula>$E$59="Alto"</formula>
    </cfRule>
    <cfRule type="expression" dxfId="440" priority="30">
      <formula>$E$59="Moderado"</formula>
    </cfRule>
  </conditionalFormatting>
  <conditionalFormatting sqref="G22:M22">
    <cfRule type="expression" dxfId="439" priority="3">
      <formula>$E$22&lt;&gt;""</formula>
    </cfRule>
  </conditionalFormatting>
  <conditionalFormatting sqref="G24:M24">
    <cfRule type="expression" dxfId="438" priority="2">
      <formula>$E$24&lt;&gt;""</formula>
    </cfRule>
  </conditionalFormatting>
  <conditionalFormatting sqref="G26:M26">
    <cfRule type="expression" dxfId="437" priority="1">
      <formula>$E$26&lt;&gt;""</formula>
    </cfRule>
  </conditionalFormatting>
  <conditionalFormatting sqref="J59">
    <cfRule type="expression" dxfId="436" priority="7">
      <formula>$J$59="Bajo"</formula>
    </cfRule>
    <cfRule type="expression" dxfId="435" priority="6">
      <formula>$J$59="Moderado"</formula>
    </cfRule>
    <cfRule type="expression" dxfId="434" priority="5">
      <formula>$J$59="Alto"</formula>
    </cfRule>
    <cfRule type="expression" dxfId="433" priority="4">
      <formula>$J$59="Extremo"</formula>
    </cfRule>
  </conditionalFormatting>
  <dataValidations count="8">
    <dataValidation type="list" allowBlank="1" showInputMessage="1" showErrorMessage="1" sqref="F32:F40" xr:uid="{5F0038E3-D0A2-4B89-A9C4-0AE71D6CC7F7}">
      <formula1>"Preventivo,Detectivo,Correctivo"</formula1>
    </dataValidation>
    <dataValidation type="list" allowBlank="1" showInputMessage="1" showErrorMessage="1" sqref="G32:G40" xr:uid="{18D17133-BA27-4E82-B0CF-23B114D6C845}">
      <formula1>"Automático,Manual"</formula1>
    </dataValidation>
    <dataValidation type="list" allowBlank="1" showInputMessage="1" showErrorMessage="1" sqref="H32:H40" xr:uid="{2DF0DD51-E01C-458F-B4E5-7304BA43CAFE}">
      <formula1>"Documentado,Sin Documentar"</formula1>
    </dataValidation>
    <dataValidation type="list" allowBlank="1" showInputMessage="1" showErrorMessage="1" sqref="I32:I40" xr:uid="{5563EF10-C430-41FB-A8A0-23174375DE91}">
      <formula1>"Continua,Aleatoria"</formula1>
    </dataValidation>
    <dataValidation type="list" allowBlank="1" showInputMessage="1" showErrorMessage="1" sqref="J32:J40" xr:uid="{34615047-FEFD-4FC1-81AD-51494ECD6AFA}">
      <formula1>"Con Registro,Sin Registro"</formula1>
    </dataValidation>
    <dataValidation type="list" allowBlank="1" showInputMessage="1" showErrorMessage="1" sqref="C18:E18" xr:uid="{80114DF4-CE20-4058-9527-9E4A01D7F8A3}">
      <formula1>"Muy Baja 20%,Baja 40%,Media 60%,Alta 80%,Muy Alta 100%"</formula1>
    </dataValidation>
    <dataValidation type="list" allowBlank="1" showInputMessage="1" showErrorMessage="1" sqref="K12" xr:uid="{0CFF30CD-2765-487E-ABF6-555B0D090D13}">
      <formula1>"Cumplimiento,Reputacional,Económico"</formula1>
    </dataValidation>
    <dataValidation type="list" allowBlank="1" showInputMessage="1" showErrorMessage="1" sqref="C44:C55" xr:uid="{0455BD3E-06BF-4141-B933-5F049E77BD50}">
      <formula1>"Nacional,Regional,Centro Zonal"</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655D8-150E-461E-84D2-011B72780E9F}">
  <sheetPr>
    <tabColor theme="8"/>
  </sheetPr>
  <dimension ref="A1:S98"/>
  <sheetViews>
    <sheetView showGridLines="0" view="pageBreakPreview" zoomScale="70" zoomScaleNormal="85" zoomScaleSheetLayoutView="70" zoomScalePageLayoutView="55" workbookViewId="0">
      <selection activeCell="C7" sqref="C7:K7"/>
    </sheetView>
  </sheetViews>
  <sheetFormatPr baseColWidth="10" defaultColWidth="0" defaultRowHeight="15" customHeight="1" zeroHeight="1" x14ac:dyDescent="0.2"/>
  <cols>
    <col min="1" max="2" width="2.83203125" style="86" customWidth="1"/>
    <col min="3" max="3" width="17.1640625" style="86" customWidth="1"/>
    <col min="4" max="4" width="21.5" style="86" customWidth="1"/>
    <col min="5" max="5" width="34.5" style="86" customWidth="1"/>
    <col min="6" max="8" width="21.5" style="86" customWidth="1"/>
    <col min="9" max="9" width="21" style="86" customWidth="1"/>
    <col min="10" max="10" width="27.5" style="86" bestFit="1" customWidth="1"/>
    <col min="11" max="11" width="21.5" style="86" customWidth="1"/>
    <col min="12" max="13" width="5.1640625" style="86" hidden="1"/>
    <col min="14" max="15" width="5" style="86" hidden="1"/>
    <col min="16" max="17" width="2.83203125" style="86" customWidth="1"/>
    <col min="18" max="19" width="0" style="86" hidden="1" customWidth="1"/>
    <col min="20" max="16384" width="11.5" style="86" hidden="1"/>
  </cols>
  <sheetData>
    <row r="1" spans="3:13" x14ac:dyDescent="0.2"/>
    <row r="2" spans="3:13" ht="21" x14ac:dyDescent="0.2">
      <c r="C2" s="319" t="s">
        <v>0</v>
      </c>
      <c r="D2" s="319"/>
      <c r="E2" s="319"/>
      <c r="F2" s="319"/>
      <c r="G2" s="319"/>
      <c r="H2" s="319"/>
      <c r="I2" s="319"/>
      <c r="J2" s="319"/>
      <c r="K2" s="319"/>
      <c r="L2" s="134"/>
      <c r="M2" s="134"/>
    </row>
    <row r="3" spans="3:13" x14ac:dyDescent="0.2"/>
    <row r="4" spans="3:13" ht="21" x14ac:dyDescent="0.2">
      <c r="C4" s="135" t="s">
        <v>1</v>
      </c>
      <c r="D4" s="341" t="s">
        <v>180</v>
      </c>
      <c r="E4" s="341"/>
      <c r="F4" s="341"/>
      <c r="G4" s="341"/>
      <c r="H4" s="341"/>
      <c r="I4" s="136" t="s">
        <v>3</v>
      </c>
      <c r="J4" s="341" t="s">
        <v>181</v>
      </c>
      <c r="K4" s="341"/>
      <c r="L4" s="137"/>
      <c r="M4" s="137"/>
    </row>
    <row r="5" spans="3:13" ht="6" customHeight="1" x14ac:dyDescent="0.2">
      <c r="C5" s="138"/>
      <c r="D5" s="138"/>
      <c r="E5" s="138"/>
    </row>
    <row r="6" spans="3:13" ht="19" x14ac:dyDescent="0.25">
      <c r="C6" s="139" t="s">
        <v>5</v>
      </c>
      <c r="D6" s="135"/>
      <c r="E6" s="135"/>
    </row>
    <row r="7" spans="3:13" ht="60" customHeight="1" x14ac:dyDescent="0.2">
      <c r="C7" s="342" t="s">
        <v>182</v>
      </c>
      <c r="D7" s="342"/>
      <c r="E7" s="342"/>
      <c r="F7" s="342"/>
      <c r="G7" s="342"/>
      <c r="H7" s="342"/>
      <c r="I7" s="342"/>
      <c r="J7" s="342"/>
      <c r="K7" s="342"/>
      <c r="L7" s="87"/>
      <c r="M7" s="87"/>
    </row>
    <row r="8" spans="3:13" ht="6" customHeight="1" x14ac:dyDescent="0.2"/>
    <row r="9" spans="3:13" ht="19" x14ac:dyDescent="0.25">
      <c r="C9" s="139" t="s">
        <v>7</v>
      </c>
    </row>
    <row r="10" spans="3:13" ht="22.5" customHeight="1" x14ac:dyDescent="0.25">
      <c r="C10" s="343" t="s">
        <v>183</v>
      </c>
      <c r="D10" s="343"/>
      <c r="E10" s="343"/>
      <c r="F10" s="343"/>
      <c r="G10" s="343"/>
      <c r="H10" s="343"/>
      <c r="I10" s="343"/>
      <c r="J10" s="343"/>
      <c r="K10" s="343"/>
      <c r="L10" s="140"/>
      <c r="M10" s="140"/>
    </row>
    <row r="11" spans="3:13" ht="5.25" customHeight="1" x14ac:dyDescent="0.25">
      <c r="C11" s="141"/>
      <c r="D11" s="141"/>
      <c r="E11" s="141"/>
      <c r="F11" s="141"/>
      <c r="G11" s="141"/>
      <c r="H11" s="141"/>
      <c r="I11" s="141"/>
      <c r="J11" s="141"/>
      <c r="K11" s="141"/>
      <c r="L11" s="140"/>
      <c r="M11" s="140"/>
    </row>
    <row r="12" spans="3:13" ht="22.5" customHeight="1" x14ac:dyDescent="0.25">
      <c r="C12" s="135" t="s">
        <v>9</v>
      </c>
      <c r="D12" s="142" t="s">
        <v>10</v>
      </c>
      <c r="E12" s="143"/>
      <c r="F12" s="142" t="s">
        <v>12</v>
      </c>
      <c r="G12" s="143"/>
      <c r="H12" s="142" t="s">
        <v>13</v>
      </c>
      <c r="I12" s="143" t="s">
        <v>11</v>
      </c>
      <c r="J12" s="144" t="s">
        <v>14</v>
      </c>
      <c r="K12" s="145" t="s">
        <v>15</v>
      </c>
      <c r="L12" s="140"/>
      <c r="M12" s="140"/>
    </row>
    <row r="13" spans="3:13" x14ac:dyDescent="0.2"/>
    <row r="14" spans="3:13" ht="21" x14ac:dyDescent="0.2">
      <c r="C14" s="319" t="s">
        <v>16</v>
      </c>
      <c r="D14" s="319"/>
      <c r="E14" s="319"/>
      <c r="F14" s="319"/>
      <c r="G14" s="319"/>
      <c r="H14" s="319"/>
      <c r="I14" s="319"/>
      <c r="J14" s="319"/>
      <c r="K14" s="319"/>
      <c r="L14" s="134"/>
      <c r="M14" s="134"/>
    </row>
    <row r="15" spans="3:13" ht="15" customHeight="1" x14ac:dyDescent="0.2"/>
    <row r="16" spans="3:13" ht="19" x14ac:dyDescent="0.2">
      <c r="C16" s="336" t="s">
        <v>17</v>
      </c>
      <c r="D16" s="336"/>
      <c r="E16" s="336"/>
      <c r="F16" s="336"/>
      <c r="G16" s="336"/>
      <c r="H16" s="336"/>
      <c r="I16" s="336"/>
      <c r="J16" s="336"/>
      <c r="K16" s="336"/>
      <c r="L16" s="137"/>
      <c r="M16" s="137"/>
    </row>
    <row r="17" spans="3:16" ht="6" customHeight="1" x14ac:dyDescent="0.2"/>
    <row r="18" spans="3:16" s="88" customFormat="1" ht="30" customHeight="1" x14ac:dyDescent="0.2">
      <c r="C18" s="337" t="s">
        <v>73</v>
      </c>
      <c r="D18" s="337"/>
      <c r="E18" s="337"/>
      <c r="F18" s="337"/>
      <c r="G18" s="337"/>
      <c r="H18" s="337"/>
      <c r="I18" s="337"/>
      <c r="J18" s="337"/>
      <c r="K18" s="337"/>
      <c r="L18" s="146"/>
      <c r="M18" s="146"/>
      <c r="N18" s="88">
        <f>IFERROR(VLOOKUP(C18,[3]Hoja2!H3:K7,4,FALSE),"")</f>
        <v>1</v>
      </c>
      <c r="O18" s="88">
        <f>IFERROR(VLOOKUP(N18,[3]Hoja2!G19:I28,2,FALSE),"")</f>
        <v>1</v>
      </c>
    </row>
    <row r="19" spans="3:16" ht="15.75" customHeight="1" x14ac:dyDescent="0.2"/>
    <row r="20" spans="3:16" ht="19" x14ac:dyDescent="0.2">
      <c r="C20" s="338" t="s">
        <v>19</v>
      </c>
      <c r="D20" s="338"/>
      <c r="E20" s="338"/>
      <c r="F20" s="338"/>
      <c r="G20" s="338"/>
      <c r="H20" s="338"/>
      <c r="I20" s="338"/>
      <c r="J20" s="338"/>
      <c r="K20" s="338"/>
      <c r="L20" s="137"/>
      <c r="M20" s="137"/>
      <c r="O20" s="138" t="str">
        <f>CONCATENATE(O18,O22)</f>
        <v>13</v>
      </c>
    </row>
    <row r="21" spans="3:16" ht="6" customHeight="1" x14ac:dyDescent="0.2"/>
    <row r="22" spans="3:16" ht="33.75" customHeight="1" x14ac:dyDescent="0.2">
      <c r="C22" s="330" t="s">
        <v>20</v>
      </c>
      <c r="D22" s="330"/>
      <c r="E22" s="339" t="s">
        <v>21</v>
      </c>
      <c r="F22" s="339"/>
      <c r="G22" s="340" t="str">
        <f>IFERROR(VLOOKUP(E22,[3]Hoja2!$B$3:$E$7,2,FALSE),"")</f>
        <v/>
      </c>
      <c r="H22" s="340"/>
      <c r="I22" s="340"/>
      <c r="J22" s="340"/>
      <c r="K22" s="340"/>
      <c r="L22" s="89" t="str">
        <f>IFERROR(VLOOKUP(E22,[3]Hoja2!$B$3:$F$7,5,FALSE),"")</f>
        <v/>
      </c>
      <c r="M22" s="89"/>
      <c r="N22" s="86">
        <f>IF(MAX(L22,L24,L26)=0,"",MAX(L22,L24,L26))</f>
        <v>0.6</v>
      </c>
      <c r="O22" s="86">
        <f>IFERROR(VLOOKUP(N22,[3]Hoja2!G19:I28,3,FALSE),"")</f>
        <v>3</v>
      </c>
    </row>
    <row r="23" spans="3:16" ht="6" customHeight="1" x14ac:dyDescent="0.2"/>
    <row r="24" spans="3:16" ht="33.75" customHeight="1" x14ac:dyDescent="0.2">
      <c r="C24" s="330" t="s">
        <v>22</v>
      </c>
      <c r="D24" s="330"/>
      <c r="E24" s="331" t="s">
        <v>23</v>
      </c>
      <c r="F24" s="331"/>
      <c r="G24" s="332" t="str">
        <f>IFERROR(VLOOKUP(E24,[3]Hoja2!$B$3:$E$7,3,FALSE),"")</f>
        <v>El riesgo afecta la imagen de la entidad con algunos usuarios de relevancia frente al logro de los objetivos.</v>
      </c>
      <c r="H24" s="332"/>
      <c r="I24" s="332"/>
      <c r="J24" s="332"/>
      <c r="K24" s="332"/>
      <c r="L24" s="89">
        <f>IFERROR(VLOOKUP(E24,[3]Hoja2!$B$3:$F$7,5,FALSE),"")</f>
        <v>0.6</v>
      </c>
      <c r="M24" s="148"/>
    </row>
    <row r="25" spans="3:16" ht="5.25" customHeight="1" x14ac:dyDescent="0.2">
      <c r="F25" s="87"/>
      <c r="G25" s="87"/>
      <c r="I25" s="87"/>
      <c r="J25" s="87"/>
      <c r="K25" s="87"/>
      <c r="L25" s="87"/>
      <c r="M25" s="87"/>
    </row>
    <row r="26" spans="3:16" ht="33.75" customHeight="1" x14ac:dyDescent="0.2">
      <c r="C26" s="330" t="s">
        <v>24</v>
      </c>
      <c r="D26" s="330"/>
      <c r="E26" s="331" t="s">
        <v>23</v>
      </c>
      <c r="F26" s="331"/>
      <c r="G26" s="332" t="str">
        <f>IFERROR(VLOOKUP(E26,[3]Hoja2!$B$3:$E$7,4,FALSE),"")</f>
        <v>Impactaría moderadamente el logro del objetivo.</v>
      </c>
      <c r="H26" s="332"/>
      <c r="I26" s="332"/>
      <c r="J26" s="332"/>
      <c r="K26" s="332"/>
      <c r="L26" s="86">
        <f>IFERROR(VLOOKUP(E26,[3]Hoja2!$B$3:$F$7,5,FALSE),"")</f>
        <v>0.6</v>
      </c>
      <c r="M26" s="148"/>
    </row>
    <row r="27" spans="3:16" ht="15.75" customHeight="1" x14ac:dyDescent="0.2">
      <c r="F27" s="87"/>
      <c r="G27" s="87"/>
      <c r="H27" s="87"/>
      <c r="I27" s="87"/>
      <c r="J27" s="87"/>
      <c r="K27" s="87"/>
      <c r="L27" s="87"/>
      <c r="M27" s="87"/>
    </row>
    <row r="28" spans="3:16" ht="21" x14ac:dyDescent="0.2">
      <c r="C28" s="319" t="s">
        <v>25</v>
      </c>
      <c r="D28" s="319"/>
      <c r="E28" s="319"/>
      <c r="F28" s="319"/>
      <c r="G28" s="319"/>
      <c r="H28" s="319"/>
      <c r="I28" s="319"/>
      <c r="J28" s="319"/>
      <c r="K28" s="319"/>
      <c r="L28" s="134"/>
      <c r="M28" s="134"/>
    </row>
    <row r="29" spans="3:16" ht="6" customHeight="1" x14ac:dyDescent="0.2"/>
    <row r="30" spans="3:16" ht="19" x14ac:dyDescent="0.2">
      <c r="C30" s="333" t="s">
        <v>26</v>
      </c>
      <c r="D30" s="333"/>
      <c r="E30" s="333"/>
      <c r="F30" s="334" t="s">
        <v>27</v>
      </c>
      <c r="G30" s="334"/>
      <c r="H30" s="334" t="s">
        <v>28</v>
      </c>
      <c r="I30" s="334"/>
      <c r="J30" s="334"/>
      <c r="K30" s="335" t="s">
        <v>29</v>
      </c>
      <c r="L30" s="149"/>
      <c r="M30" s="149"/>
      <c r="N30" s="86">
        <f>IFERROR(IF(N39="",0,IF(N39&lt;=0.2,5,IF(AND(N39&gt;0.2,N39&lt;=0.4),4,IF(AND(N39&gt;0.4,N39&lt;=0.6),3,IF(AND(N39&gt;0.6,N39&lt;=0.8),2,1))))),"")</f>
        <v>3</v>
      </c>
      <c r="O30" s="86">
        <f>IFERROR(IF(O39="",0,IF(O39&lt;=0.2,1,IF(AND(O39&gt;0.2,O39&lt;=0.4),2,IF(AND(O39&gt;0.4,O39&lt;=0.6),3,IF(AND(O39&gt;0.6,O39&lt;=0.8),4,5))))),"")</f>
        <v>3</v>
      </c>
    </row>
    <row r="31" spans="3:16" ht="19" x14ac:dyDescent="0.2">
      <c r="C31" s="333"/>
      <c r="D31" s="333"/>
      <c r="E31" s="333"/>
      <c r="F31" s="147" t="s">
        <v>30</v>
      </c>
      <c r="G31" s="147" t="s">
        <v>31</v>
      </c>
      <c r="H31" s="147" t="s">
        <v>32</v>
      </c>
      <c r="I31" s="147" t="s">
        <v>33</v>
      </c>
      <c r="J31" s="147" t="s">
        <v>34</v>
      </c>
      <c r="K31" s="335"/>
      <c r="L31" s="149"/>
      <c r="M31" s="149"/>
      <c r="N31" s="90" t="str">
        <f>CONCATENATE(N30,O30)</f>
        <v>33</v>
      </c>
      <c r="O31" s="90"/>
      <c r="P31" s="91"/>
    </row>
    <row r="32" spans="3:16" ht="78.75" customHeight="1" x14ac:dyDescent="0.2">
      <c r="C32" s="329" t="s">
        <v>184</v>
      </c>
      <c r="D32" s="329"/>
      <c r="E32" s="329"/>
      <c r="F32" s="92" t="s">
        <v>36</v>
      </c>
      <c r="G32" s="92" t="s">
        <v>37</v>
      </c>
      <c r="H32" s="92" t="s">
        <v>38</v>
      </c>
      <c r="I32" s="92" t="s">
        <v>39</v>
      </c>
      <c r="J32" s="92" t="s">
        <v>40</v>
      </c>
      <c r="K32" s="150">
        <f t="shared" ref="K32:K39" si="0">IFERROR(L32+M32,"")</f>
        <v>0.4</v>
      </c>
      <c r="L32" s="151">
        <f t="shared" ref="L32:L39" si="1">IF(F32="Preventivo",0.25,IF(F32="Detectivo",0.15,IF(F32="Correctivo",0.1,"")))</f>
        <v>0.25</v>
      </c>
      <c r="M32" s="151">
        <f t="shared" ref="M32:M39" si="2">IF(G32="Automático",0.25,IF(G32="Manual",0.15,""))</f>
        <v>0.15</v>
      </c>
      <c r="N32" s="90">
        <f>IFERROR(IF(OR(F32="Detectivo",F32="Preventivo"),N18-(N18*K32),N18),N18)</f>
        <v>0.6</v>
      </c>
      <c r="O32" s="90">
        <f>IFERROR(IF(F32="Correctivo",N22-(N22*K32),N22),N22)</f>
        <v>0.6</v>
      </c>
    </row>
    <row r="33" spans="3:15" hidden="1" x14ac:dyDescent="0.2">
      <c r="C33" s="326"/>
      <c r="D33" s="327"/>
      <c r="E33" s="327"/>
      <c r="F33" s="89"/>
      <c r="G33" s="89"/>
      <c r="H33" s="89"/>
      <c r="I33" s="89"/>
      <c r="J33" s="89"/>
      <c r="K33" s="152" t="str">
        <f t="shared" si="0"/>
        <v/>
      </c>
      <c r="L33" s="151" t="str">
        <f t="shared" si="1"/>
        <v/>
      </c>
      <c r="M33" s="151" t="str">
        <f t="shared" si="2"/>
        <v/>
      </c>
      <c r="N33" s="90">
        <f t="shared" ref="N33:N39" si="3">IFERROR(IF(OR(F33="Detectivo",F33="Preventivo"),N32-(N32*K33),N32),N32)</f>
        <v>0.6</v>
      </c>
      <c r="O33" s="90">
        <f t="shared" ref="O33:O39" si="4">IFERROR(IF(F33="Correctivo",O32-(O32*K33),O32),O32)</f>
        <v>0.6</v>
      </c>
    </row>
    <row r="34" spans="3:15" hidden="1" x14ac:dyDescent="0.2">
      <c r="C34" s="327"/>
      <c r="D34" s="327"/>
      <c r="E34" s="327"/>
      <c r="F34" s="89"/>
      <c r="G34" s="89"/>
      <c r="H34" s="89"/>
      <c r="I34" s="89"/>
      <c r="J34" s="89"/>
      <c r="K34" s="152" t="str">
        <f t="shared" si="0"/>
        <v/>
      </c>
      <c r="L34" s="151" t="str">
        <f t="shared" si="1"/>
        <v/>
      </c>
      <c r="M34" s="151" t="str">
        <f t="shared" si="2"/>
        <v/>
      </c>
      <c r="N34" s="90">
        <f t="shared" si="3"/>
        <v>0.6</v>
      </c>
      <c r="O34" s="90">
        <f t="shared" si="4"/>
        <v>0.6</v>
      </c>
    </row>
    <row r="35" spans="3:15" hidden="1" x14ac:dyDescent="0.2">
      <c r="C35" s="326"/>
      <c r="D35" s="327"/>
      <c r="E35" s="327"/>
      <c r="F35" s="89"/>
      <c r="G35" s="89"/>
      <c r="H35" s="89"/>
      <c r="I35" s="89"/>
      <c r="J35" s="89"/>
      <c r="K35" s="152" t="str">
        <f t="shared" si="0"/>
        <v/>
      </c>
      <c r="L35" s="151" t="str">
        <f t="shared" si="1"/>
        <v/>
      </c>
      <c r="M35" s="151" t="str">
        <f t="shared" si="2"/>
        <v/>
      </c>
      <c r="N35" s="90">
        <f t="shared" si="3"/>
        <v>0.6</v>
      </c>
      <c r="O35" s="90">
        <f t="shared" si="4"/>
        <v>0.6</v>
      </c>
    </row>
    <row r="36" spans="3:15" ht="106.5" hidden="1" customHeight="1" x14ac:dyDescent="0.2">
      <c r="C36" s="326"/>
      <c r="D36" s="327"/>
      <c r="E36" s="327"/>
      <c r="F36" s="89"/>
      <c r="G36" s="89"/>
      <c r="H36" s="89" t="s">
        <v>38</v>
      </c>
      <c r="I36" s="89" t="s">
        <v>39</v>
      </c>
      <c r="J36" s="89" t="s">
        <v>40</v>
      </c>
      <c r="K36" s="152" t="str">
        <f t="shared" si="0"/>
        <v/>
      </c>
      <c r="L36" s="151" t="str">
        <f t="shared" si="1"/>
        <v/>
      </c>
      <c r="M36" s="151" t="str">
        <f t="shared" si="2"/>
        <v/>
      </c>
      <c r="N36" s="90">
        <f t="shared" si="3"/>
        <v>0.6</v>
      </c>
      <c r="O36" s="90">
        <f t="shared" si="4"/>
        <v>0.6</v>
      </c>
    </row>
    <row r="37" spans="3:15" ht="140.25" hidden="1" customHeight="1" x14ac:dyDescent="0.2">
      <c r="C37" s="327"/>
      <c r="D37" s="327"/>
      <c r="E37" s="327"/>
      <c r="F37" s="89"/>
      <c r="G37" s="89"/>
      <c r="H37" s="89" t="s">
        <v>38</v>
      </c>
      <c r="I37" s="89" t="s">
        <v>39</v>
      </c>
      <c r="J37" s="89" t="s">
        <v>40</v>
      </c>
      <c r="K37" s="152" t="str">
        <f t="shared" si="0"/>
        <v/>
      </c>
      <c r="L37" s="151" t="str">
        <f t="shared" si="1"/>
        <v/>
      </c>
      <c r="M37" s="151" t="str">
        <f t="shared" si="2"/>
        <v/>
      </c>
      <c r="N37" s="90">
        <f t="shared" si="3"/>
        <v>0.6</v>
      </c>
      <c r="O37" s="90">
        <f t="shared" si="4"/>
        <v>0.6</v>
      </c>
    </row>
    <row r="38" spans="3:15" ht="125.25" hidden="1" customHeight="1" x14ac:dyDescent="0.2">
      <c r="C38" s="327"/>
      <c r="D38" s="327"/>
      <c r="E38" s="327"/>
      <c r="F38" s="89"/>
      <c r="G38" s="89"/>
      <c r="H38" s="89" t="s">
        <v>38</v>
      </c>
      <c r="I38" s="89" t="s">
        <v>39</v>
      </c>
      <c r="J38" s="89" t="s">
        <v>40</v>
      </c>
      <c r="K38" s="152" t="str">
        <f t="shared" si="0"/>
        <v/>
      </c>
      <c r="L38" s="151" t="str">
        <f t="shared" si="1"/>
        <v/>
      </c>
      <c r="M38" s="151" t="str">
        <f t="shared" si="2"/>
        <v/>
      </c>
      <c r="N38" s="90">
        <f t="shared" si="3"/>
        <v>0.6</v>
      </c>
      <c r="O38" s="90">
        <f t="shared" si="4"/>
        <v>0.6</v>
      </c>
    </row>
    <row r="39" spans="3:15" ht="122.25" hidden="1" customHeight="1" x14ac:dyDescent="0.2">
      <c r="C39" s="327"/>
      <c r="D39" s="327"/>
      <c r="E39" s="327"/>
      <c r="F39" s="89"/>
      <c r="G39" s="89"/>
      <c r="H39" s="89" t="s">
        <v>38</v>
      </c>
      <c r="I39" s="89" t="s">
        <v>39</v>
      </c>
      <c r="J39" s="89" t="s">
        <v>40</v>
      </c>
      <c r="K39" s="152" t="str">
        <f t="shared" si="0"/>
        <v/>
      </c>
      <c r="L39" s="151" t="str">
        <f t="shared" si="1"/>
        <v/>
      </c>
      <c r="M39" s="151" t="str">
        <f t="shared" si="2"/>
        <v/>
      </c>
      <c r="N39" s="90">
        <f t="shared" si="3"/>
        <v>0.6</v>
      </c>
      <c r="O39" s="90">
        <f t="shared" si="4"/>
        <v>0.6</v>
      </c>
    </row>
    <row r="40" spans="3:15" x14ac:dyDescent="0.2">
      <c r="C40" s="87"/>
      <c r="D40" s="87"/>
      <c r="E40" s="87"/>
      <c r="H40" s="153"/>
      <c r="K40" s="154"/>
      <c r="L40" s="154"/>
      <c r="M40" s="154"/>
      <c r="N40" s="90"/>
      <c r="O40" s="90"/>
    </row>
    <row r="41" spans="3:15" ht="21" x14ac:dyDescent="0.2">
      <c r="C41" s="319" t="s">
        <v>42</v>
      </c>
      <c r="D41" s="319"/>
      <c r="E41" s="319"/>
      <c r="F41" s="319"/>
      <c r="G41" s="319"/>
      <c r="H41" s="319"/>
      <c r="I41" s="319"/>
      <c r="J41" s="319"/>
      <c r="K41" s="319"/>
      <c r="L41" s="134"/>
      <c r="M41" s="134"/>
    </row>
    <row r="42" spans="3:15" ht="5.25" customHeight="1" x14ac:dyDescent="0.2"/>
    <row r="43" spans="3:15" ht="19" x14ac:dyDescent="0.25">
      <c r="C43" s="155" t="s">
        <v>43</v>
      </c>
      <c r="D43" s="328" t="s">
        <v>44</v>
      </c>
      <c r="E43" s="328"/>
      <c r="F43" s="155" t="s">
        <v>45</v>
      </c>
      <c r="G43" s="155" t="s">
        <v>46</v>
      </c>
      <c r="H43" s="328" t="s">
        <v>47</v>
      </c>
      <c r="I43" s="328"/>
      <c r="J43" s="328" t="s">
        <v>34</v>
      </c>
      <c r="K43" s="328"/>
      <c r="L43" s="155"/>
      <c r="M43" s="140"/>
    </row>
    <row r="44" spans="3:15" ht="129.75" customHeight="1" x14ac:dyDescent="0.2">
      <c r="C44" s="81" t="s">
        <v>48</v>
      </c>
      <c r="D44" s="324" t="s">
        <v>185</v>
      </c>
      <c r="E44" s="325"/>
      <c r="F44" s="156">
        <v>46037</v>
      </c>
      <c r="G44" s="156">
        <v>46371</v>
      </c>
      <c r="H44" s="318" t="s">
        <v>186</v>
      </c>
      <c r="I44" s="318"/>
      <c r="J44" s="318" t="s">
        <v>187</v>
      </c>
      <c r="K44" s="318"/>
      <c r="L44" s="174"/>
      <c r="M44" s="87"/>
    </row>
    <row r="45" spans="3:15" ht="126.75" customHeight="1" x14ac:dyDescent="0.2">
      <c r="C45" s="81" t="s">
        <v>48</v>
      </c>
      <c r="D45" s="317" t="s">
        <v>188</v>
      </c>
      <c r="E45" s="323"/>
      <c r="F45" s="157">
        <v>46037</v>
      </c>
      <c r="G45" s="157">
        <v>46371</v>
      </c>
      <c r="H45" s="318" t="s">
        <v>186</v>
      </c>
      <c r="I45" s="318"/>
      <c r="J45" s="318" t="s">
        <v>189</v>
      </c>
      <c r="K45" s="318"/>
      <c r="L45" s="174"/>
      <c r="M45" s="87"/>
    </row>
    <row r="46" spans="3:15" ht="208.5" customHeight="1" x14ac:dyDescent="0.2">
      <c r="C46" s="81" t="s">
        <v>12</v>
      </c>
      <c r="D46" s="317" t="s">
        <v>190</v>
      </c>
      <c r="E46" s="323"/>
      <c r="F46" s="157">
        <v>46037</v>
      </c>
      <c r="G46" s="157">
        <v>46371</v>
      </c>
      <c r="H46" s="318" t="s">
        <v>191</v>
      </c>
      <c r="I46" s="318"/>
      <c r="J46" s="318" t="s">
        <v>192</v>
      </c>
      <c r="K46" s="318"/>
      <c r="L46" s="93"/>
      <c r="M46" s="87"/>
    </row>
    <row r="47" spans="3:15" ht="117.75" customHeight="1" x14ac:dyDescent="0.2">
      <c r="C47" s="81" t="s">
        <v>12</v>
      </c>
      <c r="D47" s="317" t="s">
        <v>193</v>
      </c>
      <c r="E47" s="317"/>
      <c r="F47" s="157">
        <v>46037</v>
      </c>
      <c r="G47" s="157">
        <v>46371</v>
      </c>
      <c r="H47" s="318" t="s">
        <v>191</v>
      </c>
      <c r="I47" s="318"/>
      <c r="J47" s="318" t="s">
        <v>194</v>
      </c>
      <c r="K47" s="318"/>
      <c r="L47" s="174"/>
      <c r="M47" s="87"/>
    </row>
    <row r="48" spans="3:15" x14ac:dyDescent="0.2"/>
    <row r="49" spans="3:13" ht="21" x14ac:dyDescent="0.2">
      <c r="C49" s="319" t="s">
        <v>53</v>
      </c>
      <c r="D49" s="319"/>
      <c r="E49" s="319"/>
      <c r="F49" s="319"/>
      <c r="G49" s="319"/>
      <c r="H49" s="319"/>
      <c r="I49" s="319"/>
      <c r="J49" s="319"/>
      <c r="K49" s="319"/>
      <c r="L49" s="134"/>
      <c r="M49" s="134"/>
    </row>
    <row r="50" spans="3:13" x14ac:dyDescent="0.2"/>
    <row r="51" spans="3:13" ht="47" x14ac:dyDescent="0.2">
      <c r="C51" s="320" t="s">
        <v>54</v>
      </c>
      <c r="D51" s="321"/>
      <c r="E51" s="322" t="str">
        <f>IFERROR(VLOOKUP(O20,[3]Hoja2!B19:E43,4,FALSE),"")</f>
        <v>Alto</v>
      </c>
      <c r="F51" s="322"/>
      <c r="G51" s="158"/>
      <c r="H51" s="320" t="s">
        <v>55</v>
      </c>
      <c r="I51" s="320"/>
      <c r="J51" s="322" t="str">
        <f>IFERROR(VLOOKUP(N31,[3]Hoja2!B19:E43,4,FALSE),"")</f>
        <v>Moderado</v>
      </c>
      <c r="K51" s="322"/>
      <c r="L51" s="159"/>
      <c r="M51" s="159"/>
    </row>
    <row r="52" spans="3:13" x14ac:dyDescent="0.2"/>
    <row r="53" spans="3:13" ht="24" x14ac:dyDescent="0.2">
      <c r="C53" s="138"/>
      <c r="D53" s="138"/>
      <c r="E53" s="315" t="s">
        <v>19</v>
      </c>
      <c r="F53" s="315"/>
      <c r="G53" s="315"/>
      <c r="H53" s="315"/>
      <c r="I53" s="315"/>
    </row>
    <row r="54" spans="3:13" ht="19" x14ac:dyDescent="0.2">
      <c r="C54" s="138"/>
      <c r="D54" s="138"/>
      <c r="E54" s="160" t="s">
        <v>56</v>
      </c>
      <c r="F54" s="160" t="s">
        <v>57</v>
      </c>
      <c r="G54" s="160" t="s">
        <v>58</v>
      </c>
      <c r="H54" s="160" t="s">
        <v>59</v>
      </c>
      <c r="I54" s="160" t="s">
        <v>60</v>
      </c>
    </row>
    <row r="55" spans="3:13" ht="5.25" customHeight="1" x14ac:dyDescent="0.2">
      <c r="C55" s="138"/>
      <c r="D55" s="138"/>
      <c r="E55" s="160"/>
      <c r="F55" s="160"/>
      <c r="G55" s="160"/>
      <c r="H55" s="160"/>
      <c r="I55" s="160"/>
    </row>
    <row r="56" spans="3:13" ht="37.5" customHeight="1" x14ac:dyDescent="0.2">
      <c r="C56" s="316" t="s">
        <v>17</v>
      </c>
      <c r="D56" s="160" t="s">
        <v>61</v>
      </c>
      <c r="E56" s="179" t="str">
        <f>CONCATENATE(IF($O$20="11","Inherente","")," ",IF($N$31="11","Residual",""))</f>
        <v xml:space="preserve"> </v>
      </c>
      <c r="F56" s="179" t="str">
        <f>CONCATENATE(IF($O$20="12","Inherente","")," ",IF($N$31="12","Residual",""))</f>
        <v xml:space="preserve"> </v>
      </c>
      <c r="G56" s="179" t="str">
        <f>CONCATENATE(IF($O$20="13","Inherente","")," ",IF($N$31="13","Residual",""))</f>
        <v xml:space="preserve">Inherente </v>
      </c>
      <c r="H56" s="179" t="str">
        <f>CONCATENATE(IF($O$20="14","Inherente","")," ",IF($N$31="14","Residual",""))</f>
        <v xml:space="preserve"> </v>
      </c>
      <c r="I56" s="180" t="str">
        <f>CONCATENATE(IF($O$20="15","Inherente","")," ",IF($N$31="15","Residual",""))</f>
        <v xml:space="preserve"> </v>
      </c>
      <c r="K56" s="175" t="s">
        <v>62</v>
      </c>
      <c r="L56" s="161"/>
      <c r="M56" s="161"/>
    </row>
    <row r="57" spans="3:13" ht="37.5" customHeight="1" x14ac:dyDescent="0.2">
      <c r="C57" s="316"/>
      <c r="D57" s="160" t="s">
        <v>63</v>
      </c>
      <c r="E57" s="181" t="str">
        <f>CONCATENATE(IF($O$20="21","Inherente","")," ",IF($N$31="21","Residual",""))</f>
        <v xml:space="preserve"> </v>
      </c>
      <c r="F57" s="181" t="str">
        <f>CONCATENATE(IF($O$20="22","Inherente","")," ",IF($N$31="22","Residual",""))</f>
        <v xml:space="preserve"> </v>
      </c>
      <c r="G57" s="179" t="str">
        <f>CONCATENATE(IF($O$20="23","Inherente","")," ",IF($N$31="23","Residual",""))</f>
        <v xml:space="preserve"> </v>
      </c>
      <c r="H57" s="179" t="str">
        <f>CONCATENATE(IF($O$20="24","Inherente","")," ",IF($N$31="24","Residual",""))</f>
        <v xml:space="preserve"> </v>
      </c>
      <c r="I57" s="180" t="str">
        <f>CONCATENATE(IF($O$20="25","Inherente","")," ",IF($N$31="25","Residual",""))</f>
        <v xml:space="preserve"> </v>
      </c>
      <c r="K57" s="176" t="s">
        <v>64</v>
      </c>
      <c r="L57" s="162"/>
      <c r="M57" s="162"/>
    </row>
    <row r="58" spans="3:13" ht="37.5" customHeight="1" x14ac:dyDescent="0.2">
      <c r="C58" s="316"/>
      <c r="D58" s="160" t="s">
        <v>65</v>
      </c>
      <c r="E58" s="181" t="str">
        <f>CONCATENATE(IF($O$20="31","Inherente","")," ",IF($N$31="31","Residual",""))</f>
        <v xml:space="preserve"> </v>
      </c>
      <c r="F58" s="181" t="str">
        <f>CONCATENATE(IF($O$20="32","Inherente","")," ",IF($N$31="32","Residual",""))</f>
        <v xml:space="preserve"> </v>
      </c>
      <c r="G58" s="181" t="str">
        <f>CONCATENATE(IF($O$20="33","Inherente","")," ",IF($N$31="33","Residual",""))</f>
        <v xml:space="preserve"> Residual</v>
      </c>
      <c r="H58" s="179" t="str">
        <f>CONCATENATE(IF($O$20="34","Inherente","")," ",IF($N$31="34","Residual",""))</f>
        <v xml:space="preserve"> </v>
      </c>
      <c r="I58" s="180" t="str">
        <f>CONCATENATE(IF($O$20="35","Inherente","")," ",IF($N$31="35","Residual",""))</f>
        <v xml:space="preserve"> </v>
      </c>
      <c r="K58" s="177" t="s">
        <v>58</v>
      </c>
      <c r="L58" s="163"/>
      <c r="M58" s="163"/>
    </row>
    <row r="59" spans="3:13" ht="37.5" customHeight="1" x14ac:dyDescent="0.2">
      <c r="C59" s="316"/>
      <c r="D59" s="160" t="s">
        <v>66</v>
      </c>
      <c r="E59" s="182" t="str">
        <f>CONCATENATE(IF($O$20="41","Inherente","")," ",IF($N$31="41","Residual",""))</f>
        <v xml:space="preserve"> </v>
      </c>
      <c r="F59" s="181" t="str">
        <f>CONCATENATE(IF($O$20="42","Inherente","")," ",IF($N$31="42","Residual",""))</f>
        <v xml:space="preserve"> </v>
      </c>
      <c r="G59" s="181" t="str">
        <f>CONCATENATE(IF($O$20="43","Inherente","")," ",IF($N$31="43","Residual",""))</f>
        <v xml:space="preserve"> </v>
      </c>
      <c r="H59" s="179" t="str">
        <f>CONCATENATE(IF($O$20="44","Inherente","")," ",IF($N$31="44","Residual",""))</f>
        <v xml:space="preserve"> </v>
      </c>
      <c r="I59" s="180" t="str">
        <f>CONCATENATE(IF($O$20="45","Inherente","")," ",IF($N$31="45","Residual",""))</f>
        <v xml:space="preserve"> </v>
      </c>
      <c r="K59" s="178" t="s">
        <v>67</v>
      </c>
      <c r="L59" s="164"/>
      <c r="M59" s="164"/>
    </row>
    <row r="60" spans="3:13" ht="37.5" customHeight="1" x14ac:dyDescent="0.2">
      <c r="C60" s="316"/>
      <c r="D60" s="160" t="s">
        <v>68</v>
      </c>
      <c r="E60" s="182" t="str">
        <f>CONCATENATE(IF($O$20="51","Inherente","")," ",IF($N$31="51","Residual",""))</f>
        <v xml:space="preserve"> </v>
      </c>
      <c r="F60" s="182" t="str">
        <f>CONCATENATE(IF($O$20="52","Inherente","")," ",IF($N$31="52","Residual",""))</f>
        <v xml:space="preserve"> </v>
      </c>
      <c r="G60" s="181" t="str">
        <f>CONCATENATE(IF($O$20="53","Inherente","")," ",IF($N$31="53","Residual",""))</f>
        <v xml:space="preserve"> </v>
      </c>
      <c r="H60" s="179" t="str">
        <f>CONCATENATE(IF($O$20="54","Inherente","")," ",IF($N$31="54","Residual",""))</f>
        <v xml:space="preserve"> </v>
      </c>
      <c r="I60" s="180" t="str">
        <f>CONCATENATE(IF($O$20="55","Inherente","")," ",IF($N$31="55","Residual",""))</f>
        <v xml:space="preserve"> </v>
      </c>
    </row>
    <row r="61" spans="3:13" x14ac:dyDescent="0.2"/>
    <row r="62" spans="3:13" x14ac:dyDescent="0.2"/>
    <row r="63" spans="3:13" x14ac:dyDescent="0.2"/>
    <row r="64" spans="3:13" x14ac:dyDescent="0.2"/>
    <row r="65" s="86" customFormat="1" x14ac:dyDescent="0.2"/>
    <row r="66" s="86" customFormat="1" x14ac:dyDescent="0.2"/>
    <row r="67" s="86" customFormat="1" x14ac:dyDescent="0.2"/>
    <row r="68" s="86" customFormat="1" x14ac:dyDescent="0.2"/>
    <row r="69" s="86" customFormat="1" x14ac:dyDescent="0.2"/>
    <row r="70" s="86" customFormat="1" x14ac:dyDescent="0.2"/>
    <row r="71" s="86" customFormat="1" x14ac:dyDescent="0.2"/>
    <row r="72" s="86" customFormat="1" x14ac:dyDescent="0.2"/>
    <row r="73" s="86" customFormat="1" x14ac:dyDescent="0.2"/>
    <row r="74" s="86" customFormat="1" x14ac:dyDescent="0.2"/>
    <row r="75" s="86" customFormat="1" x14ac:dyDescent="0.2"/>
    <row r="76" s="86" customFormat="1" x14ac:dyDescent="0.2"/>
    <row r="77" s="86" customFormat="1" x14ac:dyDescent="0.2"/>
    <row r="78" s="86" customFormat="1" x14ac:dyDescent="0.2"/>
    <row r="79" s="86" customFormat="1" x14ac:dyDescent="0.2"/>
    <row r="80" s="86" customFormat="1" x14ac:dyDescent="0.2"/>
    <row r="81" s="86" customFormat="1" x14ac:dyDescent="0.2"/>
    <row r="82" s="86" customFormat="1" x14ac:dyDescent="0.2"/>
    <row r="83" s="86" customFormat="1" x14ac:dyDescent="0.2"/>
    <row r="84" s="86" customFormat="1" x14ac:dyDescent="0.2"/>
    <row r="85" s="86" customFormat="1" x14ac:dyDescent="0.2"/>
    <row r="86" s="86" customFormat="1" x14ac:dyDescent="0.2"/>
    <row r="87" s="86" customFormat="1" x14ac:dyDescent="0.2"/>
    <row r="88" s="86" customFormat="1" x14ac:dyDescent="0.2"/>
    <row r="89" s="86" customFormat="1" x14ac:dyDescent="0.2"/>
    <row r="90" s="86" customFormat="1" x14ac:dyDescent="0.2"/>
    <row r="91" s="86" customFormat="1" x14ac:dyDescent="0.2"/>
    <row r="92" s="86" customFormat="1" x14ac:dyDescent="0.2"/>
    <row r="93" s="86" customFormat="1" x14ac:dyDescent="0.2"/>
    <row r="94" s="86" customFormat="1" x14ac:dyDescent="0.2"/>
    <row r="95" s="86" customFormat="1" x14ac:dyDescent="0.2"/>
    <row r="96" s="86" customFormat="1" x14ac:dyDescent="0.2"/>
    <row r="97" s="86" customFormat="1" x14ac:dyDescent="0.2"/>
    <row r="98" s="86" customFormat="1" x14ac:dyDescent="0.2"/>
  </sheetData>
  <mergeCells count="54">
    <mergeCell ref="C14:K14"/>
    <mergeCell ref="C2:K2"/>
    <mergeCell ref="D4:H4"/>
    <mergeCell ref="J4:K4"/>
    <mergeCell ref="C7:K7"/>
    <mergeCell ref="C10:K10"/>
    <mergeCell ref="C16:K16"/>
    <mergeCell ref="C18:K18"/>
    <mergeCell ref="C20:K20"/>
    <mergeCell ref="C22:D22"/>
    <mergeCell ref="E22:F22"/>
    <mergeCell ref="G22:K22"/>
    <mergeCell ref="C32:E32"/>
    <mergeCell ref="C24:D24"/>
    <mergeCell ref="E24:F24"/>
    <mergeCell ref="G24:K24"/>
    <mergeCell ref="C26:D26"/>
    <mergeCell ref="E26:F26"/>
    <mergeCell ref="G26:K26"/>
    <mergeCell ref="C28:K28"/>
    <mergeCell ref="C30:E31"/>
    <mergeCell ref="F30:G30"/>
    <mergeCell ref="H30:J30"/>
    <mergeCell ref="K30:K31"/>
    <mergeCell ref="D44:E44"/>
    <mergeCell ref="H44:I44"/>
    <mergeCell ref="C33:E33"/>
    <mergeCell ref="C34:E34"/>
    <mergeCell ref="C35:E35"/>
    <mergeCell ref="C36:E36"/>
    <mergeCell ref="C37:E37"/>
    <mergeCell ref="C38:E38"/>
    <mergeCell ref="C39:E39"/>
    <mergeCell ref="C41:K41"/>
    <mergeCell ref="D43:E43"/>
    <mergeCell ref="H43:I43"/>
    <mergeCell ref="J43:K43"/>
    <mergeCell ref="J44:K44"/>
    <mergeCell ref="D45:E45"/>
    <mergeCell ref="H45:I45"/>
    <mergeCell ref="D46:E46"/>
    <mergeCell ref="H46:I46"/>
    <mergeCell ref="J46:K46"/>
    <mergeCell ref="J45:K45"/>
    <mergeCell ref="E53:I53"/>
    <mergeCell ref="C56:C60"/>
    <mergeCell ref="D47:E47"/>
    <mergeCell ref="H47:I47"/>
    <mergeCell ref="C49:K49"/>
    <mergeCell ref="C51:D51"/>
    <mergeCell ref="E51:F51"/>
    <mergeCell ref="H51:I51"/>
    <mergeCell ref="J51:K51"/>
    <mergeCell ref="J47:K47"/>
  </mergeCells>
  <conditionalFormatting sqref="C18:E18">
    <cfRule type="expression" dxfId="432" priority="27">
      <formula>$C$18="Muy Baja 20%"</formula>
    </cfRule>
    <cfRule type="expression" dxfId="431" priority="26">
      <formula>$C$18="Baja 40%"</formula>
    </cfRule>
    <cfRule type="expression" dxfId="430" priority="25">
      <formula>$C$18="Media 60%"</formula>
    </cfRule>
    <cfRule type="expression" dxfId="429" priority="24">
      <formula>$C$18="Alta 80%"</formula>
    </cfRule>
    <cfRule type="expression" dxfId="428" priority="23">
      <formula>$C$18="Muy Alta 100%"</formula>
    </cfRule>
  </conditionalFormatting>
  <conditionalFormatting sqref="E22">
    <cfRule type="expression" dxfId="427" priority="21">
      <formula>E22="Leve 20%"</formula>
    </cfRule>
    <cfRule type="expression" dxfId="426" priority="22">
      <formula>E22="Menor 40%"</formula>
    </cfRule>
    <cfRule type="expression" dxfId="425" priority="18">
      <formula>E22="Catastrófico 100%"</formula>
    </cfRule>
    <cfRule type="expression" dxfId="424" priority="19">
      <formula>E22="Mayor 80%"</formula>
    </cfRule>
    <cfRule type="expression" dxfId="423" priority="20">
      <formula>E22="Moderado 60%"</formula>
    </cfRule>
  </conditionalFormatting>
  <conditionalFormatting sqref="E24">
    <cfRule type="expression" dxfId="422" priority="6">
      <formula>E24="Catastrófico 100%"</formula>
    </cfRule>
    <cfRule type="expression" dxfId="421" priority="7">
      <formula>E24="Mayor 80%"</formula>
    </cfRule>
    <cfRule type="expression" dxfId="420" priority="8">
      <formula>E24="Moderado 60%"</formula>
    </cfRule>
    <cfRule type="expression" dxfId="419" priority="9">
      <formula>E24="Leve 20%"</formula>
    </cfRule>
    <cfRule type="expression" dxfId="418" priority="10">
      <formula>E24="Menor 40%"</formula>
    </cfRule>
  </conditionalFormatting>
  <conditionalFormatting sqref="E26">
    <cfRule type="expression" dxfId="417" priority="2">
      <formula>E26="Mayor 80%"</formula>
    </cfRule>
    <cfRule type="expression" dxfId="416" priority="3">
      <formula>E26="Moderado 60%"</formula>
    </cfRule>
    <cfRule type="expression" dxfId="415" priority="4">
      <formula>E26="Leve 20%"</formula>
    </cfRule>
    <cfRule type="expression" dxfId="414" priority="5">
      <formula>E26="Menor 40%"</formula>
    </cfRule>
    <cfRule type="expression" dxfId="413" priority="1">
      <formula>E26="Catastrófico 100%"</formula>
    </cfRule>
  </conditionalFormatting>
  <conditionalFormatting sqref="E51">
    <cfRule type="expression" dxfId="412" priority="31">
      <formula>$E$51="Bajo"</formula>
    </cfRule>
    <cfRule type="expression" dxfId="411" priority="28">
      <formula>$E$51="Extremo"</formula>
    </cfRule>
    <cfRule type="expression" dxfId="410" priority="29">
      <formula>$E$51="Alto"</formula>
    </cfRule>
    <cfRule type="expression" dxfId="409" priority="30">
      <formula>$E$51="Moderado"</formula>
    </cfRule>
  </conditionalFormatting>
  <conditionalFormatting sqref="G22:M22">
    <cfRule type="expression" dxfId="408" priority="13">
      <formula>$E$22&lt;&gt;""</formula>
    </cfRule>
  </conditionalFormatting>
  <conditionalFormatting sqref="G24:M24">
    <cfRule type="expression" dxfId="407" priority="12">
      <formula>$E$24&lt;&gt;""</formula>
    </cfRule>
  </conditionalFormatting>
  <conditionalFormatting sqref="G26:M26">
    <cfRule type="expression" dxfId="406" priority="11">
      <formula>$E$26&lt;&gt;""</formula>
    </cfRule>
  </conditionalFormatting>
  <conditionalFormatting sqref="J51">
    <cfRule type="expression" dxfId="405" priority="17">
      <formula>$J$51="Bajo"</formula>
    </cfRule>
    <cfRule type="expression" dxfId="404" priority="15">
      <formula>$J$51="Alto"</formula>
    </cfRule>
    <cfRule type="expression" dxfId="403" priority="14">
      <formula>$J$51="Extremo"</formula>
    </cfRule>
    <cfRule type="expression" dxfId="402" priority="16">
      <formula>$J$51="Moderado"</formula>
    </cfRule>
  </conditionalFormatting>
  <dataValidations count="8">
    <dataValidation type="list" allowBlank="1" showInputMessage="1" showErrorMessage="1" sqref="C44:C47" xr:uid="{57E6A324-7AB7-4025-940D-35D57396D4DF}">
      <formula1>"Nacional,Regional,Centro Zonal"</formula1>
      <formula2>0</formula2>
    </dataValidation>
    <dataValidation type="list" allowBlank="1" showInputMessage="1" showErrorMessage="1" sqref="K12" xr:uid="{0D359E4C-AEED-493C-A27A-21918003FB20}">
      <formula1>"Cumplimiento,Reputacional,Económico"</formula1>
    </dataValidation>
    <dataValidation type="list" allowBlank="1" showInputMessage="1" showErrorMessage="1" sqref="C18:E18" xr:uid="{569515EB-1876-4086-835F-F6827EC67C03}">
      <formula1>"Muy Baja 20%,Baja 40%,Media 60%,Alta 80%,Muy Alta 100%"</formula1>
    </dataValidation>
    <dataValidation type="list" allowBlank="1" showInputMessage="1" showErrorMessage="1" sqref="J32:J40" xr:uid="{2B6640E9-AABC-45FD-B625-35416587FA56}">
      <formula1>"Con Registro,Sin Registro"</formula1>
    </dataValidation>
    <dataValidation type="list" allowBlank="1" showInputMessage="1" showErrorMessage="1" sqref="I32:I40" xr:uid="{3EEE6AF8-EDCB-4BE5-9817-949EE982FCEF}">
      <formula1>"Continua,Aleatoria"</formula1>
    </dataValidation>
    <dataValidation type="list" allowBlank="1" showInputMessage="1" showErrorMessage="1" sqref="H32:H40" xr:uid="{E0A0393D-F71C-48C9-A1C8-B06BE7E53009}">
      <formula1>"Documentado,Sin Documentar"</formula1>
    </dataValidation>
    <dataValidation type="list" allowBlank="1" showInputMessage="1" showErrorMessage="1" sqref="G32:G40" xr:uid="{8330C936-3AAD-4C2F-BF4F-4F95F9BD6012}">
      <formula1>"Automático,Manual"</formula1>
    </dataValidation>
    <dataValidation type="list" allowBlank="1" showInputMessage="1" showErrorMessage="1" sqref="F32:F40" xr:uid="{BCFE7BC8-621B-4B74-B693-4D81B0C853E5}">
      <formula1>"Preventivo,Detectivo,Correctivo"</formula1>
    </dataValidation>
  </dataValidations>
  <pageMargins left="0.7" right="0.7" top="0.75" bottom="0.75" header="0.3" footer="0.3"/>
  <pageSetup paperSize="9" scale="4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E5BC0-F6CB-451D-8A05-0A44DA206363}">
  <sheetPr>
    <tabColor theme="8"/>
    <pageSetUpPr fitToPage="1"/>
  </sheetPr>
  <dimension ref="C1:P89"/>
  <sheetViews>
    <sheetView showGridLines="0" zoomScale="70" zoomScaleNormal="70" zoomScaleSheetLayoutView="80" zoomScalePageLayoutView="80" workbookViewId="0">
      <selection activeCell="C7" sqref="C7:K7"/>
    </sheetView>
  </sheetViews>
  <sheetFormatPr baseColWidth="10" defaultColWidth="11.5"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customWidth="1"/>
    <col min="18" max="19" width="11.5" style="33" customWidth="1"/>
    <col min="20" max="16384" width="11.5" style="33"/>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180</v>
      </c>
      <c r="E4" s="233"/>
      <c r="F4" s="233"/>
      <c r="G4" s="233"/>
      <c r="H4" s="233"/>
      <c r="I4" s="38" t="s">
        <v>3</v>
      </c>
      <c r="J4" s="233" t="s">
        <v>195</v>
      </c>
      <c r="K4" s="233"/>
      <c r="L4" s="39"/>
      <c r="M4" s="39"/>
    </row>
    <row r="5" spans="3:13" ht="6" customHeight="1" x14ac:dyDescent="0.2">
      <c r="C5" s="40"/>
      <c r="D5" s="40"/>
      <c r="E5" s="40"/>
    </row>
    <row r="6" spans="3:13" ht="19" x14ac:dyDescent="0.25">
      <c r="C6" s="41" t="s">
        <v>5</v>
      </c>
      <c r="D6" s="37"/>
      <c r="E6" s="37"/>
    </row>
    <row r="7" spans="3:13" ht="37.5" customHeight="1" x14ac:dyDescent="0.2">
      <c r="C7" s="234" t="s">
        <v>196</v>
      </c>
      <c r="D7" s="234"/>
      <c r="E7" s="234"/>
      <c r="F7" s="234"/>
      <c r="G7" s="234"/>
      <c r="H7" s="234"/>
      <c r="I7" s="234"/>
      <c r="J7" s="234"/>
      <c r="K7" s="234"/>
      <c r="L7" s="34"/>
      <c r="M7" s="34"/>
    </row>
    <row r="8" spans="3:13" ht="6" customHeight="1" x14ac:dyDescent="0.2"/>
    <row r="9" spans="3:13" ht="19" x14ac:dyDescent="0.25">
      <c r="C9" s="41" t="s">
        <v>7</v>
      </c>
    </row>
    <row r="10" spans="3:13" ht="22.5" customHeight="1" x14ac:dyDescent="0.25">
      <c r="C10" s="344" t="s">
        <v>197</v>
      </c>
      <c r="D10" s="345"/>
      <c r="E10" s="345"/>
      <c r="F10" s="345"/>
      <c r="G10" s="345"/>
      <c r="H10" s="345"/>
      <c r="I10" s="345"/>
      <c r="J10" s="345"/>
      <c r="K10" s="346"/>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t="s">
        <v>11</v>
      </c>
      <c r="H12" s="44" t="s">
        <v>13</v>
      </c>
      <c r="I12" s="45"/>
      <c r="J12" s="37" t="s">
        <v>14</v>
      </c>
      <c r="K12" s="46" t="s">
        <v>122</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110</v>
      </c>
      <c r="D18" s="239"/>
      <c r="E18" s="239"/>
      <c r="F18" s="239"/>
      <c r="G18" s="239"/>
      <c r="H18" s="239"/>
      <c r="I18" s="239"/>
      <c r="J18" s="239"/>
      <c r="K18" s="239"/>
      <c r="L18" s="47"/>
      <c r="M18" s="47"/>
      <c r="N18" s="48">
        <f>IFERROR(VLOOKUP(C18,[2]Hoja2!H3:K7,4,FALSE),"")</f>
        <v>0.2</v>
      </c>
      <c r="O18" s="48">
        <f>IFERROR(VLOOKUP(N18,[2]Hoja2!G19:I28,2,FALSE),"")</f>
        <v>5</v>
      </c>
    </row>
    <row r="19" spans="3:16" ht="15.75" customHeight="1" x14ac:dyDescent="0.2"/>
    <row r="20" spans="3:16" ht="19" x14ac:dyDescent="0.2">
      <c r="C20" s="238" t="s">
        <v>19</v>
      </c>
      <c r="D20" s="238"/>
      <c r="E20" s="238"/>
      <c r="F20" s="238"/>
      <c r="G20" s="238"/>
      <c r="H20" s="238"/>
      <c r="I20" s="238"/>
      <c r="J20" s="238"/>
      <c r="K20" s="238"/>
      <c r="L20" s="39"/>
      <c r="M20" s="39"/>
      <c r="O20" s="40" t="str">
        <f>CONCATENATE(O18,O22)</f>
        <v>54</v>
      </c>
    </row>
    <row r="21" spans="3:16" ht="6" customHeight="1" x14ac:dyDescent="0.2"/>
    <row r="22" spans="3:16" ht="33.75" customHeight="1" x14ac:dyDescent="0.2">
      <c r="C22" s="240" t="s">
        <v>20</v>
      </c>
      <c r="D22" s="241"/>
      <c r="E22" s="242" t="s">
        <v>21</v>
      </c>
      <c r="F22" s="242"/>
      <c r="G22" s="243" t="str">
        <f>IFERROR(VLOOKUP(E22,[2]Hoja2!$B$3:$E$7,2,FALSE),"")</f>
        <v/>
      </c>
      <c r="H22" s="243"/>
      <c r="I22" s="243"/>
      <c r="J22" s="243"/>
      <c r="K22" s="243"/>
      <c r="L22" s="49" t="str">
        <f>IFERROR(VLOOKUP(E22,[2]Hoja2!$B$3:$F$7,5,FALSE),"")</f>
        <v/>
      </c>
      <c r="M22" s="49"/>
      <c r="N22" s="33">
        <f>IF(MAX(L22,L24,L26)=0,"",MAX(L22,L24,L26))</f>
        <v>0.8</v>
      </c>
      <c r="O22" s="33">
        <f>IFERROR(VLOOKUP(N22,[2]Hoja2!G19:I28,3,FALSE),"")</f>
        <v>4</v>
      </c>
    </row>
    <row r="23" spans="3:16" ht="6" customHeight="1" x14ac:dyDescent="0.2"/>
    <row r="24" spans="3:16" ht="33.75" customHeight="1" x14ac:dyDescent="0.2">
      <c r="C24" s="240" t="s">
        <v>22</v>
      </c>
      <c r="D24" s="241"/>
      <c r="E24" s="242" t="s">
        <v>74</v>
      </c>
      <c r="F24" s="242"/>
      <c r="G24" s="245" t="str">
        <f>IFERROR(VLOOKUP(E24,[2]Hoja2!$B$3:$E$7,3,FALSE),"")</f>
        <v>El riesgo afecta la imagen de la entidad con efecto publicitario sostenido a nivel de sector administrativo, nivel departamental o municipal.</v>
      </c>
      <c r="H24" s="245"/>
      <c r="I24" s="245"/>
      <c r="J24" s="245"/>
      <c r="K24" s="245"/>
      <c r="L24" s="49">
        <f>IFERROR(VLOOKUP(E24,[2]Hoja2!$B$3:$F$7,5,FALSE),"")</f>
        <v>0.8</v>
      </c>
      <c r="M24" s="50"/>
    </row>
    <row r="25" spans="3:16" ht="5.25" customHeight="1" x14ac:dyDescent="0.2">
      <c r="F25" s="34"/>
      <c r="G25" s="34"/>
      <c r="I25" s="34"/>
      <c r="J25" s="34"/>
      <c r="K25" s="34"/>
      <c r="L25" s="34"/>
      <c r="M25" s="34"/>
    </row>
    <row r="26" spans="3:16" ht="33.75" customHeight="1" x14ac:dyDescent="0.2">
      <c r="C26" s="240" t="s">
        <v>24</v>
      </c>
      <c r="D26" s="241"/>
      <c r="E26" s="242" t="s">
        <v>111</v>
      </c>
      <c r="F26" s="242"/>
      <c r="G26" s="245" t="str">
        <f>IFERROR(VLOOKUP(E26,[2]Hoja2!$B$3:$E$7,4,FALSE),"")</f>
        <v>Impactaría de manera mínima en el logro del objetivo.</v>
      </c>
      <c r="H26" s="245"/>
      <c r="I26" s="245"/>
      <c r="J26" s="245"/>
      <c r="K26" s="245"/>
      <c r="L26" s="33">
        <f>IFERROR(VLOOKUP(E26,[2]Hoja2!$B$3:$F$7,5,FALSE),"")</f>
        <v>0.4</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5</v>
      </c>
      <c r="O30" s="33">
        <f>IFERROR(IF(O39="",0,IF(O39&lt;=0.2,1,IF(AND(O39&gt;0.2,O39&lt;=0.4),2,IF(AND(O39&gt;0.4,O39&lt;=0.6),3,IF(AND(O39&gt;0.6,O39&lt;=0.8),4,5))))),"")</f>
        <v>4</v>
      </c>
    </row>
    <row r="31" spans="3:16" ht="19" x14ac:dyDescent="0.2">
      <c r="C31" s="239"/>
      <c r="D31" s="239"/>
      <c r="E31" s="239"/>
      <c r="F31" s="35" t="s">
        <v>30</v>
      </c>
      <c r="G31" s="35" t="s">
        <v>31</v>
      </c>
      <c r="H31" s="35" t="s">
        <v>32</v>
      </c>
      <c r="I31" s="35" t="s">
        <v>33</v>
      </c>
      <c r="J31" s="35" t="s">
        <v>34</v>
      </c>
      <c r="K31" s="247"/>
      <c r="L31" s="51"/>
      <c r="M31" s="51"/>
      <c r="N31" s="52" t="str">
        <f>CONCATENATE(N30,O30)</f>
        <v>54</v>
      </c>
      <c r="O31" s="52"/>
      <c r="P31" s="53"/>
    </row>
    <row r="32" spans="3:16" ht="158.25" customHeight="1" x14ac:dyDescent="0.2">
      <c r="C32" s="244" t="s">
        <v>198</v>
      </c>
      <c r="D32" s="244"/>
      <c r="E32" s="244"/>
      <c r="F32" s="54" t="s">
        <v>36</v>
      </c>
      <c r="G32" s="54" t="s">
        <v>37</v>
      </c>
      <c r="H32" s="54" t="s">
        <v>38</v>
      </c>
      <c r="I32" s="54" t="s">
        <v>76</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0.12</v>
      </c>
      <c r="O32" s="52">
        <f>IFERROR(IF(F32="Correctivo",N22-(N22*K32),N22),N22)</f>
        <v>0.8</v>
      </c>
    </row>
    <row r="33" spans="3:15" ht="223.5" customHeight="1" x14ac:dyDescent="0.2">
      <c r="C33" s="244" t="s">
        <v>199</v>
      </c>
      <c r="D33" s="252"/>
      <c r="E33" s="252"/>
      <c r="F33" s="54" t="s">
        <v>36</v>
      </c>
      <c r="G33" s="54" t="s">
        <v>37</v>
      </c>
      <c r="H33" s="54" t="s">
        <v>38</v>
      </c>
      <c r="I33" s="54" t="s">
        <v>76</v>
      </c>
      <c r="J33" s="54" t="s">
        <v>40</v>
      </c>
      <c r="K33" s="55">
        <f t="shared" si="0"/>
        <v>0.4</v>
      </c>
      <c r="L33" s="56">
        <f t="shared" si="1"/>
        <v>0.25</v>
      </c>
      <c r="M33" s="56">
        <f t="shared" si="2"/>
        <v>0.15</v>
      </c>
      <c r="N33" s="52">
        <f t="shared" ref="N33:N39" si="3">IFERROR(IF(OR(F33="Detectivo",F33="Preventivo"),N32-(N32*K33),N32),N32)</f>
        <v>7.1999999999999995E-2</v>
      </c>
      <c r="O33" s="52">
        <f t="shared" ref="O33:O39" si="4">IFERROR(IF(F33="Correctivo",O32-(O32*K33),O32),O32)</f>
        <v>0.8</v>
      </c>
    </row>
    <row r="34" spans="3:15" ht="155.25" customHeight="1" x14ac:dyDescent="0.2">
      <c r="C34" s="244" t="s">
        <v>200</v>
      </c>
      <c r="D34" s="252"/>
      <c r="E34" s="252"/>
      <c r="F34" s="54" t="s">
        <v>36</v>
      </c>
      <c r="G34" s="54" t="s">
        <v>37</v>
      </c>
      <c r="H34" s="54" t="s">
        <v>38</v>
      </c>
      <c r="I34" s="54" t="s">
        <v>76</v>
      </c>
      <c r="J34" s="54" t="s">
        <v>40</v>
      </c>
      <c r="K34" s="55">
        <f t="shared" si="0"/>
        <v>0.4</v>
      </c>
      <c r="L34" s="56">
        <f t="shared" si="1"/>
        <v>0.25</v>
      </c>
      <c r="M34" s="56">
        <f t="shared" si="2"/>
        <v>0.15</v>
      </c>
      <c r="N34" s="52">
        <f t="shared" si="3"/>
        <v>4.3199999999999995E-2</v>
      </c>
      <c r="O34" s="52">
        <f t="shared" si="4"/>
        <v>0.8</v>
      </c>
    </row>
    <row r="35" spans="3:15" ht="30" hidden="1" customHeight="1" x14ac:dyDescent="0.2">
      <c r="C35" s="252"/>
      <c r="D35" s="252"/>
      <c r="E35" s="252"/>
      <c r="F35" s="57"/>
      <c r="G35" s="57"/>
      <c r="H35" s="57"/>
      <c r="I35" s="57"/>
      <c r="J35" s="57"/>
      <c r="K35" s="55" t="str">
        <f t="shared" si="0"/>
        <v/>
      </c>
      <c r="L35" s="56" t="str">
        <f t="shared" si="1"/>
        <v/>
      </c>
      <c r="M35" s="56" t="str">
        <f t="shared" si="2"/>
        <v/>
      </c>
      <c r="N35" s="52">
        <f t="shared" si="3"/>
        <v>4.3199999999999995E-2</v>
      </c>
      <c r="O35" s="52">
        <f t="shared" si="4"/>
        <v>0.8</v>
      </c>
    </row>
    <row r="36" spans="3:15" ht="30" hidden="1" customHeight="1" x14ac:dyDescent="0.2">
      <c r="C36" s="252"/>
      <c r="D36" s="252"/>
      <c r="E36" s="252"/>
      <c r="F36" s="57"/>
      <c r="G36" s="57"/>
      <c r="H36" s="57"/>
      <c r="I36" s="57"/>
      <c r="J36" s="57"/>
      <c r="K36" s="55" t="str">
        <f t="shared" si="0"/>
        <v/>
      </c>
      <c r="L36" s="56" t="str">
        <f t="shared" si="1"/>
        <v/>
      </c>
      <c r="M36" s="56" t="str">
        <f t="shared" si="2"/>
        <v/>
      </c>
      <c r="N36" s="52">
        <f t="shared" si="3"/>
        <v>4.3199999999999995E-2</v>
      </c>
      <c r="O36" s="52">
        <f t="shared" si="4"/>
        <v>0.8</v>
      </c>
    </row>
    <row r="37" spans="3:15" ht="30" hidden="1" customHeight="1" x14ac:dyDescent="0.2">
      <c r="C37" s="252"/>
      <c r="D37" s="252"/>
      <c r="E37" s="252"/>
      <c r="F37" s="57"/>
      <c r="G37" s="57"/>
      <c r="H37" s="57"/>
      <c r="I37" s="57"/>
      <c r="J37" s="57"/>
      <c r="K37" s="55" t="str">
        <f t="shared" si="0"/>
        <v/>
      </c>
      <c r="L37" s="56" t="str">
        <f t="shared" si="1"/>
        <v/>
      </c>
      <c r="M37" s="56" t="str">
        <f t="shared" si="2"/>
        <v/>
      </c>
      <c r="N37" s="52">
        <f t="shared" si="3"/>
        <v>4.3199999999999995E-2</v>
      </c>
      <c r="O37" s="52">
        <f t="shared" si="4"/>
        <v>0.8</v>
      </c>
    </row>
    <row r="38" spans="3:15" ht="30" hidden="1" customHeight="1" x14ac:dyDescent="0.2">
      <c r="C38" s="252"/>
      <c r="D38" s="252"/>
      <c r="E38" s="252"/>
      <c r="F38" s="57"/>
      <c r="G38" s="57"/>
      <c r="H38" s="57"/>
      <c r="I38" s="57"/>
      <c r="J38" s="57"/>
      <c r="K38" s="55" t="str">
        <f t="shared" si="0"/>
        <v/>
      </c>
      <c r="L38" s="56" t="str">
        <f t="shared" si="1"/>
        <v/>
      </c>
      <c r="M38" s="56" t="str">
        <f t="shared" si="2"/>
        <v/>
      </c>
      <c r="N38" s="52">
        <f t="shared" si="3"/>
        <v>4.3199999999999995E-2</v>
      </c>
      <c r="O38" s="52">
        <f t="shared" si="4"/>
        <v>0.8</v>
      </c>
    </row>
    <row r="39" spans="3:15" ht="30" hidden="1" customHeight="1" x14ac:dyDescent="0.2">
      <c r="C39" s="252"/>
      <c r="D39" s="252"/>
      <c r="E39" s="252"/>
      <c r="F39" s="57"/>
      <c r="G39" s="57"/>
      <c r="H39" s="57"/>
      <c r="I39" s="57"/>
      <c r="J39" s="57"/>
      <c r="K39" s="55" t="str">
        <f t="shared" si="0"/>
        <v/>
      </c>
      <c r="L39" s="56" t="str">
        <f t="shared" si="1"/>
        <v/>
      </c>
      <c r="M39" s="56" t="str">
        <f t="shared" si="2"/>
        <v/>
      </c>
      <c r="N39" s="52">
        <f t="shared" si="3"/>
        <v>4.3199999999999995E-2</v>
      </c>
      <c r="O39" s="52">
        <f t="shared" si="4"/>
        <v>0.8</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76.5" customHeight="1" x14ac:dyDescent="0.2">
      <c r="C44" s="61" t="s">
        <v>48</v>
      </c>
      <c r="D44" s="347" t="s">
        <v>201</v>
      </c>
      <c r="E44" s="348"/>
      <c r="F44" s="62">
        <v>46024</v>
      </c>
      <c r="G44" s="62" t="s">
        <v>202</v>
      </c>
      <c r="H44" s="349" t="s">
        <v>203</v>
      </c>
      <c r="I44" s="350"/>
      <c r="J44" s="349" t="s">
        <v>204</v>
      </c>
      <c r="K44" s="350"/>
      <c r="L44" s="54"/>
      <c r="M44" s="34"/>
    </row>
    <row r="45" spans="3:15" ht="77.25" customHeight="1" x14ac:dyDescent="0.2">
      <c r="C45" s="61" t="s">
        <v>12</v>
      </c>
      <c r="D45" s="351" t="s">
        <v>205</v>
      </c>
      <c r="E45" s="352"/>
      <c r="F45" s="62">
        <v>46024</v>
      </c>
      <c r="G45" s="62" t="s">
        <v>202</v>
      </c>
      <c r="H45" s="349" t="s">
        <v>206</v>
      </c>
      <c r="I45" s="350"/>
      <c r="J45" s="349" t="s">
        <v>204</v>
      </c>
      <c r="K45" s="350"/>
      <c r="L45" s="63"/>
      <c r="M45" s="34"/>
    </row>
    <row r="46" spans="3:15" ht="30" hidden="1" customHeight="1" x14ac:dyDescent="0.2">
      <c r="C46" s="61"/>
      <c r="D46" s="296"/>
      <c r="E46" s="296"/>
      <c r="F46" s="62"/>
      <c r="G46" s="62"/>
      <c r="H46" s="297"/>
      <c r="I46" s="298"/>
      <c r="J46" s="300"/>
      <c r="K46" s="301"/>
      <c r="L46" s="34"/>
      <c r="M46" s="34"/>
    </row>
    <row r="47" spans="3:15" ht="30" hidden="1" customHeight="1" x14ac:dyDescent="0.2">
      <c r="C47" s="61"/>
      <c r="D47" s="296"/>
      <c r="E47" s="296"/>
      <c r="F47" s="62"/>
      <c r="G47" s="62"/>
      <c r="H47" s="297"/>
      <c r="I47" s="298"/>
      <c r="J47" s="297"/>
      <c r="K47" s="298"/>
      <c r="L47" s="34"/>
      <c r="M47" s="34"/>
    </row>
    <row r="48" spans="3:15" ht="30" hidden="1" customHeight="1" x14ac:dyDescent="0.2">
      <c r="C48" s="61"/>
      <c r="D48" s="296"/>
      <c r="E48" s="296"/>
      <c r="F48" s="62"/>
      <c r="G48" s="62"/>
      <c r="H48" s="297"/>
      <c r="I48" s="298"/>
      <c r="J48" s="297"/>
      <c r="K48" s="298"/>
      <c r="L48" s="34"/>
      <c r="M48" s="34"/>
    </row>
    <row r="49" spans="3:13" ht="30" hidden="1" customHeight="1" x14ac:dyDescent="0.2">
      <c r="C49" s="61"/>
      <c r="D49" s="296"/>
      <c r="E49" s="296"/>
      <c r="F49" s="62"/>
      <c r="G49" s="62"/>
      <c r="H49" s="297"/>
      <c r="I49" s="298"/>
      <c r="J49" s="297"/>
      <c r="K49" s="298"/>
      <c r="L49" s="34"/>
      <c r="M49" s="34"/>
    </row>
    <row r="50" spans="3:13" ht="30" hidden="1" customHeight="1" x14ac:dyDescent="0.2">
      <c r="C50" s="61"/>
      <c r="D50" s="296"/>
      <c r="E50" s="296"/>
      <c r="F50" s="62"/>
      <c r="G50" s="62"/>
      <c r="H50" s="297"/>
      <c r="I50" s="298"/>
      <c r="J50" s="297"/>
      <c r="K50" s="298"/>
      <c r="L50" s="34"/>
      <c r="M50" s="34"/>
    </row>
    <row r="51" spans="3:13" ht="30" hidden="1" customHeight="1" x14ac:dyDescent="0.2">
      <c r="C51" s="61"/>
      <c r="D51" s="296"/>
      <c r="E51" s="296"/>
      <c r="F51" s="62"/>
      <c r="G51" s="62"/>
      <c r="H51" s="297"/>
      <c r="I51" s="298"/>
      <c r="J51" s="297"/>
      <c r="K51" s="298"/>
      <c r="L51" s="34"/>
      <c r="M51" s="34"/>
    </row>
    <row r="52" spans="3:13" ht="30" hidden="1" customHeight="1" x14ac:dyDescent="0.2">
      <c r="C52" s="61"/>
      <c r="D52" s="296"/>
      <c r="E52" s="296"/>
      <c r="F52" s="62"/>
      <c r="G52" s="62"/>
      <c r="H52" s="297"/>
      <c r="I52" s="298"/>
      <c r="J52" s="297"/>
      <c r="K52" s="298"/>
      <c r="L52" s="34"/>
      <c r="M52" s="34"/>
    </row>
    <row r="53" spans="3:13" ht="30" hidden="1" customHeight="1" x14ac:dyDescent="0.2">
      <c r="C53" s="61"/>
      <c r="D53" s="296"/>
      <c r="E53" s="296"/>
      <c r="F53" s="62"/>
      <c r="G53" s="62"/>
      <c r="H53" s="297"/>
      <c r="I53" s="298"/>
      <c r="J53" s="297"/>
      <c r="K53" s="298"/>
      <c r="L53" s="34"/>
      <c r="M53" s="34"/>
    </row>
    <row r="54" spans="3:13" x14ac:dyDescent="0.2"/>
    <row r="55" spans="3:13" ht="21" x14ac:dyDescent="0.2">
      <c r="C55" s="232" t="s">
        <v>53</v>
      </c>
      <c r="D55" s="232"/>
      <c r="E55" s="232"/>
      <c r="F55" s="232"/>
      <c r="G55" s="232"/>
      <c r="H55" s="232"/>
      <c r="I55" s="232"/>
      <c r="J55" s="232"/>
      <c r="K55" s="232"/>
      <c r="L55" s="36"/>
      <c r="M55" s="36"/>
    </row>
    <row r="56" spans="3:13" x14ac:dyDescent="0.2"/>
    <row r="57" spans="3:13" ht="47" x14ac:dyDescent="0.2">
      <c r="C57" s="247" t="s">
        <v>54</v>
      </c>
      <c r="D57" s="242"/>
      <c r="E57" s="260" t="str">
        <f>IFERROR(VLOOKUP(O20,[2]Hoja2!B19:E43,4,FALSE),"")</f>
        <v>Alto</v>
      </c>
      <c r="F57" s="260"/>
      <c r="G57" s="64"/>
      <c r="H57" s="247" t="s">
        <v>55</v>
      </c>
      <c r="I57" s="247"/>
      <c r="J57" s="260" t="str">
        <f>IFERROR(VLOOKUP(N31,[2]Hoja2!B19:E43,4,FALSE),"")</f>
        <v>Alto</v>
      </c>
      <c r="K57" s="260"/>
      <c r="L57" s="65"/>
      <c r="M57" s="65"/>
    </row>
    <row r="58" spans="3:13" x14ac:dyDescent="0.2"/>
    <row r="59" spans="3:13" ht="24" x14ac:dyDescent="0.2">
      <c r="C59" s="40"/>
      <c r="D59" s="40"/>
      <c r="E59" s="256" t="s">
        <v>19</v>
      </c>
      <c r="F59" s="256"/>
      <c r="G59" s="256"/>
      <c r="H59" s="256"/>
      <c r="I59" s="256"/>
    </row>
    <row r="60" spans="3:13" ht="19" x14ac:dyDescent="0.2">
      <c r="C60" s="40"/>
      <c r="D60" s="40"/>
      <c r="E60" s="66" t="s">
        <v>56</v>
      </c>
      <c r="F60" s="66" t="s">
        <v>57</v>
      </c>
      <c r="G60" s="66" t="s">
        <v>58</v>
      </c>
      <c r="H60" s="66" t="s">
        <v>59</v>
      </c>
      <c r="I60" s="66" t="s">
        <v>60</v>
      </c>
    </row>
    <row r="61" spans="3:13" ht="5.25" customHeight="1" x14ac:dyDescent="0.2">
      <c r="C61" s="40"/>
      <c r="D61" s="40"/>
      <c r="E61" s="66"/>
      <c r="F61" s="66"/>
      <c r="G61" s="66"/>
      <c r="H61" s="66"/>
      <c r="I61" s="66"/>
    </row>
    <row r="62" spans="3:13" ht="37.5" customHeight="1" x14ac:dyDescent="0.2">
      <c r="C62" s="257" t="s">
        <v>17</v>
      </c>
      <c r="D62" s="66" t="s">
        <v>61</v>
      </c>
      <c r="E62" s="67" t="str">
        <f>CONCATENATE(IF($O$20="11","Inherente","")," ",IF($N$31="11","Residual",""))</f>
        <v xml:space="preserve"> </v>
      </c>
      <c r="F62" s="67" t="str">
        <f>CONCATENATE(IF($O$20="12","Inherente","")," ",IF($N$31="12","Residual",""))</f>
        <v xml:space="preserve"> </v>
      </c>
      <c r="G62" s="67" t="str">
        <f>CONCATENATE(IF($O$20="13","Inherente","")," ",IF($N$31="13","Residual",""))</f>
        <v xml:space="preserve"> </v>
      </c>
      <c r="H62" s="67" t="str">
        <f>CONCATENATE(IF($O$20="14","Inherente","")," ",IF($N$31="14","Residual",""))</f>
        <v xml:space="preserve"> </v>
      </c>
      <c r="I62" s="68" t="str">
        <f>CONCATENATE(IF($O$20="15","Inherente","")," ",IF($N$31="15","Residual",""))</f>
        <v xml:space="preserve"> </v>
      </c>
      <c r="K62" s="69" t="s">
        <v>62</v>
      </c>
      <c r="L62" s="70"/>
      <c r="M62" s="70"/>
    </row>
    <row r="63" spans="3:13" ht="37.5" customHeight="1" x14ac:dyDescent="0.2">
      <c r="C63" s="257"/>
      <c r="D63" s="66" t="s">
        <v>63</v>
      </c>
      <c r="E63" s="71" t="str">
        <f>CONCATENATE(IF($O$20="21","Inherente","")," ",IF($N$31="21","Residual",""))</f>
        <v xml:space="preserve"> </v>
      </c>
      <c r="F63" s="71" t="str">
        <f>CONCATENATE(IF($O$20="22","Inherente","")," ",IF($N$31="22","Residual",""))</f>
        <v xml:space="preserve"> </v>
      </c>
      <c r="G63" s="67" t="str">
        <f>CONCATENATE(IF($O$20="23","Inherente","")," ",IF($N$31="23","Residual",""))</f>
        <v xml:space="preserve"> </v>
      </c>
      <c r="H63" s="67" t="str">
        <f>CONCATENATE(IF($O$20="24","Inherente","")," ",IF($N$31="24","Residual",""))</f>
        <v xml:space="preserve"> </v>
      </c>
      <c r="I63" s="68" t="str">
        <f>CONCATENATE(IF($O$20="25","Inherente","")," ",IF($N$31="25","Residual",""))</f>
        <v xml:space="preserve"> </v>
      </c>
      <c r="K63" s="72" t="s">
        <v>64</v>
      </c>
      <c r="L63" s="73"/>
      <c r="M63" s="73"/>
    </row>
    <row r="64" spans="3:13" ht="37.5" customHeight="1" x14ac:dyDescent="0.2">
      <c r="C64" s="257"/>
      <c r="D64" s="66" t="s">
        <v>65</v>
      </c>
      <c r="E64" s="71" t="str">
        <f>CONCATENATE(IF($O$20="31","Inherente","")," ",IF($N$31="31","Residual",""))</f>
        <v xml:space="preserve"> </v>
      </c>
      <c r="F64" s="71" t="str">
        <f>CONCATENATE(IF($O$20="32","Inherente","")," ",IF($N$31="32","Residual",""))</f>
        <v xml:space="preserve"> </v>
      </c>
      <c r="G64" s="71" t="str">
        <f>CONCATENATE(IF($O$20="33","Inherente","")," ",IF($N$31="33","Residual",""))</f>
        <v xml:space="preserve"> </v>
      </c>
      <c r="H64" s="67" t="str">
        <f>CONCATENATE(IF($O$20="34","Inherente","")," ",IF($N$31="34","Residual",""))</f>
        <v xml:space="preserve"> </v>
      </c>
      <c r="I64" s="68" t="str">
        <f>CONCATENATE(IF($O$20="35","Inherente","")," ",IF($N$31="35","Residual",""))</f>
        <v xml:space="preserve"> </v>
      </c>
      <c r="K64" s="74" t="s">
        <v>58</v>
      </c>
      <c r="L64" s="75"/>
      <c r="M64" s="75"/>
    </row>
    <row r="65" spans="3:13" ht="37.5" customHeight="1" x14ac:dyDescent="0.2">
      <c r="C65" s="257"/>
      <c r="D65" s="66" t="s">
        <v>66</v>
      </c>
      <c r="E65" s="76" t="str">
        <f>CONCATENATE(IF($O$20="41","Inherente","")," ",IF($N$31="41","Residual",""))</f>
        <v xml:space="preserve"> </v>
      </c>
      <c r="F65" s="71" t="str">
        <f>CONCATENATE(IF($O$20="42","Inherente","")," ",IF($N$31="42","Residual",""))</f>
        <v xml:space="preserve"> </v>
      </c>
      <c r="G65" s="71" t="str">
        <f>CONCATENATE(IF($O$20="43","Inherente","")," ",IF($N$31="43","Residual",""))</f>
        <v xml:space="preserve"> </v>
      </c>
      <c r="H65" s="67" t="str">
        <f>CONCATENATE(IF($O$20="44","Inherente","")," ",IF($N$31="44","Residual",""))</f>
        <v xml:space="preserve"> </v>
      </c>
      <c r="I65" s="68" t="str">
        <f>CONCATENATE(IF($O$20="45","Inherente","")," ",IF($N$31="45","Residual",""))</f>
        <v xml:space="preserve"> </v>
      </c>
      <c r="K65" s="77" t="s">
        <v>67</v>
      </c>
      <c r="L65" s="78"/>
      <c r="M65" s="78"/>
    </row>
    <row r="66" spans="3:13" ht="37.5" customHeight="1" x14ac:dyDescent="0.2">
      <c r="C66" s="257"/>
      <c r="D66" s="66" t="s">
        <v>68</v>
      </c>
      <c r="E66" s="76" t="str">
        <f>CONCATENATE(IF($O$20="51","Inherente","")," ",IF($N$31="51","Residual",""))</f>
        <v xml:space="preserve"> </v>
      </c>
      <c r="F66" s="76" t="str">
        <f>CONCATENATE(IF($O$20="52","Inherente","")," ",IF($N$31="52","Residual",""))</f>
        <v xml:space="preserve"> </v>
      </c>
      <c r="G66" s="71" t="str">
        <f>CONCATENATE(IF($O$20="53","Inherente","")," ",IF($N$31="53","Residual",""))</f>
        <v xml:space="preserve"> </v>
      </c>
      <c r="H66" s="67" t="str">
        <f>CONCATENATE(IF($O$20="54","Inherente","")," ",IF($N$31="54","Residual",""))</f>
        <v>Inherente Residual</v>
      </c>
      <c r="I66" s="68" t="str">
        <f>CONCATENATE(IF($O$20="55","Inherente","")," ",IF($N$31="55","Residual",""))</f>
        <v xml:space="preserve"> </v>
      </c>
    </row>
    <row r="67" spans="3:13" x14ac:dyDescent="0.2"/>
    <row r="68" spans="3:13" x14ac:dyDescent="0.2"/>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sheetData>
  <sheetProtection selectLockedCells="1"/>
  <mergeCells count="72">
    <mergeCell ref="E59:I59"/>
    <mergeCell ref="C62:C66"/>
    <mergeCell ref="D53:E53"/>
    <mergeCell ref="H53:I53"/>
    <mergeCell ref="J53:K53"/>
    <mergeCell ref="C55:K55"/>
    <mergeCell ref="C57:D57"/>
    <mergeCell ref="E57:F57"/>
    <mergeCell ref="H57:I57"/>
    <mergeCell ref="J57:K57"/>
    <mergeCell ref="D51:E51"/>
    <mergeCell ref="H51:I51"/>
    <mergeCell ref="J51:K51"/>
    <mergeCell ref="D52:E52"/>
    <mergeCell ref="H52:I52"/>
    <mergeCell ref="J52:K52"/>
    <mergeCell ref="D49:E49"/>
    <mergeCell ref="H49:I49"/>
    <mergeCell ref="J49:K49"/>
    <mergeCell ref="D50:E50"/>
    <mergeCell ref="H50:I50"/>
    <mergeCell ref="J50:K50"/>
    <mergeCell ref="D47:E47"/>
    <mergeCell ref="H47:I47"/>
    <mergeCell ref="J47:K47"/>
    <mergeCell ref="D48:E48"/>
    <mergeCell ref="H48:I48"/>
    <mergeCell ref="J48:K48"/>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401" priority="27">
      <formula>$C$18="Muy Baja 20%"</formula>
    </cfRule>
    <cfRule type="expression" dxfId="400" priority="26">
      <formula>$C$18="Baja 40%"</formula>
    </cfRule>
    <cfRule type="expression" dxfId="399" priority="25">
      <formula>$C$18="Media 60%"</formula>
    </cfRule>
    <cfRule type="expression" dxfId="398" priority="24">
      <formula>$C$18="Alta 80%"</formula>
    </cfRule>
    <cfRule type="expression" dxfId="397" priority="23">
      <formula>$C$18="Muy Alta 100%"</formula>
    </cfRule>
  </conditionalFormatting>
  <conditionalFormatting sqref="E22">
    <cfRule type="expression" dxfId="396" priority="21">
      <formula>E22="Leve 20%"</formula>
    </cfRule>
    <cfRule type="expression" dxfId="395" priority="22">
      <formula>E22="Menor 40%"</formula>
    </cfRule>
    <cfRule type="expression" dxfId="394" priority="18">
      <formula>E22="Catastrófico 100%"</formula>
    </cfRule>
    <cfRule type="expression" dxfId="393" priority="19">
      <formula>E22="Mayor 80%"</formula>
    </cfRule>
    <cfRule type="expression" dxfId="392" priority="20">
      <formula>E22="Moderado 60%"</formula>
    </cfRule>
  </conditionalFormatting>
  <conditionalFormatting sqref="E24">
    <cfRule type="expression" dxfId="391" priority="13">
      <formula>E24="Catastrófico 100%"</formula>
    </cfRule>
    <cfRule type="expression" dxfId="390" priority="14">
      <formula>E24="Mayor 80%"</formula>
    </cfRule>
    <cfRule type="expression" dxfId="389" priority="15">
      <formula>E24="Moderado 60%"</formula>
    </cfRule>
    <cfRule type="expression" dxfId="388" priority="16">
      <formula>E24="Leve 20%"</formula>
    </cfRule>
    <cfRule type="expression" dxfId="387" priority="17">
      <formula>E24="Menor 40%"</formula>
    </cfRule>
  </conditionalFormatting>
  <conditionalFormatting sqref="E26">
    <cfRule type="expression" dxfId="386" priority="8">
      <formula>E26="Catastrófico 100%"</formula>
    </cfRule>
    <cfRule type="expression" dxfId="385" priority="9">
      <formula>E26="Mayor 80%"</formula>
    </cfRule>
    <cfRule type="expression" dxfId="384" priority="10">
      <formula>E26="Moderado 60%"</formula>
    </cfRule>
    <cfRule type="expression" dxfId="383" priority="11">
      <formula>E26="Leve 20%"</formula>
    </cfRule>
    <cfRule type="expression" dxfId="382" priority="12">
      <formula>E26="Menor 40%"</formula>
    </cfRule>
  </conditionalFormatting>
  <conditionalFormatting sqref="E57">
    <cfRule type="expression" dxfId="381" priority="31">
      <formula>$E$57="Bajo"</formula>
    </cfRule>
    <cfRule type="expression" dxfId="380" priority="28">
      <formula>$E$57="Extremo"</formula>
    </cfRule>
    <cfRule type="expression" dxfId="379" priority="29">
      <formula>$E$57="Alto"</formula>
    </cfRule>
    <cfRule type="expression" dxfId="378" priority="30">
      <formula>$E$57="Moderado"</formula>
    </cfRule>
  </conditionalFormatting>
  <conditionalFormatting sqref="G22:M22">
    <cfRule type="expression" dxfId="377" priority="3">
      <formula>$E$22&lt;&gt;""</formula>
    </cfRule>
  </conditionalFormatting>
  <conditionalFormatting sqref="G24:M24">
    <cfRule type="expression" dxfId="376" priority="2">
      <formula>$E$24&lt;&gt;""</formula>
    </cfRule>
  </conditionalFormatting>
  <conditionalFormatting sqref="G26:M26">
    <cfRule type="expression" dxfId="375" priority="1">
      <formula>$E$26&lt;&gt;""</formula>
    </cfRule>
  </conditionalFormatting>
  <conditionalFormatting sqref="J57">
    <cfRule type="expression" dxfId="374" priority="7">
      <formula>$J$57="Bajo"</formula>
    </cfRule>
    <cfRule type="expression" dxfId="373" priority="6">
      <formula>$J$57="Moderado"</formula>
    </cfRule>
    <cfRule type="expression" dxfId="372" priority="5">
      <formula>$J$57="Alto"</formula>
    </cfRule>
    <cfRule type="expression" dxfId="371" priority="4">
      <formula>$J$57="Extremo"</formula>
    </cfRule>
  </conditionalFormatting>
  <dataValidations count="8">
    <dataValidation type="list" allowBlank="1" showInputMessage="1" showErrorMessage="1" sqref="C44:C53" xr:uid="{C227E648-CBE9-4713-B1FD-831C3A6B1C15}">
      <formula1>"Nacional,Regional,Centro Zonal"</formula1>
    </dataValidation>
    <dataValidation type="list" allowBlank="1" showInputMessage="1" showErrorMessage="1" sqref="K12" xr:uid="{58E9BEC9-17E9-4B20-B20F-5173361D7C30}">
      <formula1>"Cumplimiento,Reputacional,Económico"</formula1>
    </dataValidation>
    <dataValidation type="list" allowBlank="1" showInputMessage="1" showErrorMessage="1" sqref="C18:E18" xr:uid="{A7C14E35-451C-4A91-BC48-FA5950824671}">
      <formula1>"Muy Baja 20%,Baja 40%,Media 60%,Alta 80%,Muy Alta 100%"</formula1>
    </dataValidation>
    <dataValidation type="list" allowBlank="1" showInputMessage="1" showErrorMessage="1" sqref="J32:J40" xr:uid="{1B018167-6D67-4FE7-8F78-E254EC60298D}">
      <formula1>"Con Registro,Sin Registro"</formula1>
    </dataValidation>
    <dataValidation type="list" allowBlank="1" showInputMessage="1" showErrorMessage="1" sqref="I32:I40" xr:uid="{B27D005C-D258-483B-9102-A4FCED055583}">
      <formula1>"Continua,Aleatoria"</formula1>
    </dataValidation>
    <dataValidation type="list" allowBlank="1" showInputMessage="1" showErrorMessage="1" sqref="H32:H40" xr:uid="{9A821C50-C104-4AA7-A771-C4C929ED854A}">
      <formula1>"Documentado,Sin Documentar"</formula1>
    </dataValidation>
    <dataValidation type="list" allowBlank="1" showInputMessage="1" showErrorMessage="1" sqref="G32:G40" xr:uid="{D4661E31-CB70-4161-9D02-A0607AB94C54}">
      <formula1>"Automático,Manual"</formula1>
    </dataValidation>
    <dataValidation type="list" allowBlank="1" showInputMessage="1" showErrorMessage="1" sqref="F32:F40" xr:uid="{0383A924-6793-4523-A699-ADB8B1EB9CE9}">
      <formula1>"Preventivo,Detectivo,Correctivo"</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20EAB-0DC2-4806-9E36-2AF2770AEE15}">
  <sheetPr>
    <tabColor theme="8"/>
    <pageSetUpPr fitToPage="1"/>
  </sheetPr>
  <dimension ref="C1:R89"/>
  <sheetViews>
    <sheetView showGridLines="0" topLeftCell="A2" zoomScale="85" zoomScaleNormal="85" zoomScaleSheetLayoutView="80" zoomScalePageLayoutView="80" workbookViewId="0">
      <selection activeCell="C7" sqref="C7:K7"/>
    </sheetView>
  </sheetViews>
  <sheetFormatPr baseColWidth="10" defaultColWidth="11.5"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hidden="1" customWidth="1"/>
    <col min="18" max="18" width="11.5" style="33" hidden="1" customWidth="1"/>
    <col min="19" max="19" width="11.5" style="33" customWidth="1"/>
    <col min="20" max="16384" width="11.5" style="33"/>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180</v>
      </c>
      <c r="E4" s="233"/>
      <c r="F4" s="233"/>
      <c r="G4" s="233"/>
      <c r="H4" s="233"/>
      <c r="I4" s="38" t="s">
        <v>3</v>
      </c>
      <c r="J4" s="233" t="s">
        <v>207</v>
      </c>
      <c r="K4" s="233"/>
      <c r="L4" s="39"/>
      <c r="M4" s="39"/>
    </row>
    <row r="5" spans="3:13" ht="6" customHeight="1" x14ac:dyDescent="0.2">
      <c r="C5" s="40"/>
      <c r="D5" s="40"/>
      <c r="E5" s="40"/>
    </row>
    <row r="6" spans="3:13" ht="19" x14ac:dyDescent="0.25">
      <c r="C6" s="41" t="s">
        <v>5</v>
      </c>
      <c r="D6" s="37"/>
      <c r="E6" s="37"/>
    </row>
    <row r="7" spans="3:13" ht="37.5" customHeight="1" x14ac:dyDescent="0.2">
      <c r="C7" s="234" t="s">
        <v>208</v>
      </c>
      <c r="D7" s="234"/>
      <c r="E7" s="234"/>
      <c r="F7" s="234"/>
      <c r="G7" s="234"/>
      <c r="H7" s="234"/>
      <c r="I7" s="234"/>
      <c r="J7" s="234"/>
      <c r="K7" s="234"/>
      <c r="L7" s="34"/>
      <c r="M7" s="34"/>
    </row>
    <row r="8" spans="3:13" ht="6" customHeight="1" x14ac:dyDescent="0.2"/>
    <row r="9" spans="3:13" ht="19" x14ac:dyDescent="0.25">
      <c r="C9" s="41" t="s">
        <v>7</v>
      </c>
    </row>
    <row r="10" spans="3:13" ht="22.5" customHeight="1" x14ac:dyDescent="0.25">
      <c r="C10" s="344" t="s">
        <v>209</v>
      </c>
      <c r="D10" s="345"/>
      <c r="E10" s="345"/>
      <c r="F10" s="345"/>
      <c r="G10" s="345"/>
      <c r="H10" s="345"/>
      <c r="I10" s="345"/>
      <c r="J10" s="345"/>
      <c r="K10" s="346"/>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c r="F12" s="44" t="s">
        <v>12</v>
      </c>
      <c r="G12" s="45" t="s">
        <v>11</v>
      </c>
      <c r="H12" s="44" t="s">
        <v>13</v>
      </c>
      <c r="I12" s="45"/>
      <c r="J12" s="37" t="s">
        <v>14</v>
      </c>
      <c r="K12" s="46" t="s">
        <v>122</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110</v>
      </c>
      <c r="D18" s="239"/>
      <c r="E18" s="239"/>
      <c r="F18" s="239"/>
      <c r="G18" s="239"/>
      <c r="H18" s="239"/>
      <c r="I18" s="239"/>
      <c r="J18" s="239"/>
      <c r="K18" s="239"/>
      <c r="L18" s="47"/>
      <c r="M18" s="47"/>
      <c r="N18" s="48">
        <f>IFERROR(VLOOKUP(C18,[2]Hoja2!H3:K7,4,FALSE),"")</f>
        <v>0.2</v>
      </c>
      <c r="O18" s="48">
        <f>IFERROR(VLOOKUP(N18,[2]Hoja2!G19:I28,2,FALSE),"")</f>
        <v>5</v>
      </c>
    </row>
    <row r="19" spans="3:16" ht="15.75" customHeight="1" x14ac:dyDescent="0.2"/>
    <row r="20" spans="3:16" ht="19" x14ac:dyDescent="0.2">
      <c r="C20" s="238" t="s">
        <v>19</v>
      </c>
      <c r="D20" s="238"/>
      <c r="E20" s="238"/>
      <c r="F20" s="238"/>
      <c r="G20" s="238"/>
      <c r="H20" s="238"/>
      <c r="I20" s="238"/>
      <c r="J20" s="238"/>
      <c r="K20" s="238"/>
      <c r="L20" s="39"/>
      <c r="M20" s="39"/>
      <c r="O20" s="40" t="str">
        <f>CONCATENATE(O18,O22)</f>
        <v>54</v>
      </c>
    </row>
    <row r="21" spans="3:16" ht="6" customHeight="1" x14ac:dyDescent="0.2"/>
    <row r="22" spans="3:16" ht="33.75" customHeight="1" x14ac:dyDescent="0.2">
      <c r="C22" s="240" t="s">
        <v>20</v>
      </c>
      <c r="D22" s="241"/>
      <c r="E22" s="242" t="s">
        <v>21</v>
      </c>
      <c r="F22" s="242"/>
      <c r="G22" s="243" t="str">
        <f>IFERROR(VLOOKUP(E22,[2]Hoja2!$B$3:$E$7,2,FALSE),"")</f>
        <v/>
      </c>
      <c r="H22" s="243"/>
      <c r="I22" s="243"/>
      <c r="J22" s="243"/>
      <c r="K22" s="243"/>
      <c r="L22" s="49" t="str">
        <f>IFERROR(VLOOKUP(E22,[2]Hoja2!$B$3:$F$7,5,FALSE),"")</f>
        <v/>
      </c>
      <c r="M22" s="49"/>
      <c r="N22" s="33">
        <f>IF(MAX(L22,L24,L26)=0,"",MAX(L22,L24,L26))</f>
        <v>0.8</v>
      </c>
      <c r="O22" s="33">
        <f>IFERROR(VLOOKUP(N22,[2]Hoja2!G19:I28,3,FALSE),"")</f>
        <v>4</v>
      </c>
    </row>
    <row r="23" spans="3:16" ht="6" customHeight="1" x14ac:dyDescent="0.2"/>
    <row r="24" spans="3:16" ht="33.75" customHeight="1" x14ac:dyDescent="0.2">
      <c r="C24" s="240" t="s">
        <v>22</v>
      </c>
      <c r="D24" s="241"/>
      <c r="E24" s="242" t="s">
        <v>74</v>
      </c>
      <c r="F24" s="242"/>
      <c r="G24" s="245" t="str">
        <f>IFERROR(VLOOKUP(E24,[2]Hoja2!$B$3:$E$7,3,FALSE),"")</f>
        <v>El riesgo afecta la imagen de la entidad con efecto publicitario sostenido a nivel de sector administrativo, nivel departamental o municipal.</v>
      </c>
      <c r="H24" s="245"/>
      <c r="I24" s="245"/>
      <c r="J24" s="245"/>
      <c r="K24" s="245"/>
      <c r="L24" s="49">
        <f>IFERROR(VLOOKUP(E24,[2]Hoja2!$B$3:$F$7,5,FALSE),"")</f>
        <v>0.8</v>
      </c>
      <c r="M24" s="50"/>
    </row>
    <row r="25" spans="3:16" ht="5.25" customHeight="1" x14ac:dyDescent="0.2">
      <c r="F25" s="34"/>
      <c r="G25" s="34"/>
      <c r="I25" s="34"/>
      <c r="J25" s="34"/>
      <c r="K25" s="34"/>
      <c r="L25" s="34"/>
      <c r="M25" s="34"/>
    </row>
    <row r="26" spans="3:16" ht="33.75" customHeight="1" x14ac:dyDescent="0.2">
      <c r="C26" s="240" t="s">
        <v>24</v>
      </c>
      <c r="D26" s="241"/>
      <c r="E26" s="242" t="s">
        <v>111</v>
      </c>
      <c r="F26" s="242"/>
      <c r="G26" s="245" t="str">
        <f>IFERROR(VLOOKUP(E26,[2]Hoja2!$B$3:$E$7,4,FALSE),"")</f>
        <v>Impactaría de manera mínima en el logro del objetivo.</v>
      </c>
      <c r="H26" s="245"/>
      <c r="I26" s="245"/>
      <c r="J26" s="245"/>
      <c r="K26" s="245"/>
      <c r="L26" s="33">
        <f>IFERROR(VLOOKUP(E26,[2]Hoja2!$B$3:$F$7,5,FALSE),"")</f>
        <v>0.4</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5</v>
      </c>
      <c r="O30" s="33">
        <f>IFERROR(IF(O39="",0,IF(O39&lt;=0.2,1,IF(AND(O39&gt;0.2,O39&lt;=0.4),2,IF(AND(O39&gt;0.4,O39&lt;=0.6),3,IF(AND(O39&gt;0.6,O39&lt;=0.8),4,5))))),"")</f>
        <v>4</v>
      </c>
    </row>
    <row r="31" spans="3:16" ht="19" x14ac:dyDescent="0.2">
      <c r="C31" s="239"/>
      <c r="D31" s="239"/>
      <c r="E31" s="239"/>
      <c r="F31" s="35" t="s">
        <v>30</v>
      </c>
      <c r="G31" s="35" t="s">
        <v>31</v>
      </c>
      <c r="H31" s="35" t="s">
        <v>32</v>
      </c>
      <c r="I31" s="35" t="s">
        <v>33</v>
      </c>
      <c r="J31" s="35" t="s">
        <v>34</v>
      </c>
      <c r="K31" s="247"/>
      <c r="L31" s="51"/>
      <c r="M31" s="51"/>
      <c r="N31" s="52" t="str">
        <f>CONCATENATE(N30,O30)</f>
        <v>54</v>
      </c>
      <c r="O31" s="52"/>
      <c r="P31" s="53"/>
    </row>
    <row r="32" spans="3:16" ht="158.25" customHeight="1" x14ac:dyDescent="0.2">
      <c r="C32" s="244" t="s">
        <v>210</v>
      </c>
      <c r="D32" s="244"/>
      <c r="E32" s="244"/>
      <c r="F32" s="54" t="s">
        <v>36</v>
      </c>
      <c r="G32" s="54" t="s">
        <v>37</v>
      </c>
      <c r="H32" s="54" t="s">
        <v>38</v>
      </c>
      <c r="I32" s="54" t="s">
        <v>76</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0.12</v>
      </c>
      <c r="O32" s="52">
        <f>IFERROR(IF(F32="Correctivo",N22-(N22*K32),N22),N22)</f>
        <v>0.8</v>
      </c>
    </row>
    <row r="33" spans="3:15" ht="173.25" customHeight="1" x14ac:dyDescent="0.2">
      <c r="C33" s="244" t="s">
        <v>211</v>
      </c>
      <c r="D33" s="252"/>
      <c r="E33" s="252"/>
      <c r="F33" s="54" t="s">
        <v>36</v>
      </c>
      <c r="G33" s="54" t="s">
        <v>37</v>
      </c>
      <c r="H33" s="54" t="s">
        <v>38</v>
      </c>
      <c r="I33" s="54" t="s">
        <v>76</v>
      </c>
      <c r="J33" s="54" t="s">
        <v>40</v>
      </c>
      <c r="K33" s="55">
        <f t="shared" si="0"/>
        <v>0.4</v>
      </c>
      <c r="L33" s="56">
        <f t="shared" si="1"/>
        <v>0.25</v>
      </c>
      <c r="M33" s="56">
        <f t="shared" si="2"/>
        <v>0.15</v>
      </c>
      <c r="N33" s="52">
        <f t="shared" ref="N33:N39" si="3">IFERROR(IF(OR(F33="Detectivo",F33="Preventivo"),N32-(N32*K33),N32),N32)</f>
        <v>7.1999999999999995E-2</v>
      </c>
      <c r="O33" s="52">
        <f t="shared" ref="O33:O39" si="4">IFERROR(IF(F33="Correctivo",O32-(O32*K33),O32),O32)</f>
        <v>0.8</v>
      </c>
    </row>
    <row r="34" spans="3:15" ht="155.25" hidden="1" customHeight="1" x14ac:dyDescent="0.2">
      <c r="C34" s="244"/>
      <c r="D34" s="252"/>
      <c r="E34" s="252"/>
      <c r="F34" s="54"/>
      <c r="G34" s="54"/>
      <c r="H34" s="54"/>
      <c r="I34" s="54"/>
      <c r="J34" s="54"/>
      <c r="K34" s="55" t="str">
        <f t="shared" si="0"/>
        <v/>
      </c>
      <c r="L34" s="56" t="str">
        <f t="shared" si="1"/>
        <v/>
      </c>
      <c r="M34" s="56" t="str">
        <f t="shared" si="2"/>
        <v/>
      </c>
      <c r="N34" s="52">
        <f t="shared" si="3"/>
        <v>7.1999999999999995E-2</v>
      </c>
      <c r="O34" s="52">
        <f t="shared" si="4"/>
        <v>0.8</v>
      </c>
    </row>
    <row r="35" spans="3:15" ht="30" hidden="1" customHeight="1" x14ac:dyDescent="0.2">
      <c r="C35" s="252"/>
      <c r="D35" s="252"/>
      <c r="E35" s="252"/>
      <c r="F35" s="57"/>
      <c r="G35" s="57"/>
      <c r="H35" s="57"/>
      <c r="I35" s="57"/>
      <c r="J35" s="57"/>
      <c r="K35" s="55" t="str">
        <f t="shared" si="0"/>
        <v/>
      </c>
      <c r="L35" s="56" t="str">
        <f t="shared" si="1"/>
        <v/>
      </c>
      <c r="M35" s="56" t="str">
        <f t="shared" si="2"/>
        <v/>
      </c>
      <c r="N35" s="52">
        <f t="shared" si="3"/>
        <v>7.1999999999999995E-2</v>
      </c>
      <c r="O35" s="52">
        <f t="shared" si="4"/>
        <v>0.8</v>
      </c>
    </row>
    <row r="36" spans="3:15" ht="30" hidden="1" customHeight="1" x14ac:dyDescent="0.2">
      <c r="C36" s="252"/>
      <c r="D36" s="252"/>
      <c r="E36" s="252"/>
      <c r="F36" s="57"/>
      <c r="G36" s="57"/>
      <c r="H36" s="57"/>
      <c r="I36" s="57"/>
      <c r="J36" s="57"/>
      <c r="K36" s="55" t="str">
        <f t="shared" si="0"/>
        <v/>
      </c>
      <c r="L36" s="56" t="str">
        <f t="shared" si="1"/>
        <v/>
      </c>
      <c r="M36" s="56" t="str">
        <f t="shared" si="2"/>
        <v/>
      </c>
      <c r="N36" s="52">
        <f t="shared" si="3"/>
        <v>7.1999999999999995E-2</v>
      </c>
      <c r="O36" s="52">
        <f t="shared" si="4"/>
        <v>0.8</v>
      </c>
    </row>
    <row r="37" spans="3:15" ht="30" hidden="1" customHeight="1" x14ac:dyDescent="0.2">
      <c r="C37" s="252"/>
      <c r="D37" s="252"/>
      <c r="E37" s="252"/>
      <c r="F37" s="57"/>
      <c r="G37" s="57"/>
      <c r="H37" s="57"/>
      <c r="I37" s="57"/>
      <c r="J37" s="57"/>
      <c r="K37" s="55" t="str">
        <f t="shared" si="0"/>
        <v/>
      </c>
      <c r="L37" s="56" t="str">
        <f t="shared" si="1"/>
        <v/>
      </c>
      <c r="M37" s="56" t="str">
        <f t="shared" si="2"/>
        <v/>
      </c>
      <c r="N37" s="52">
        <f t="shared" si="3"/>
        <v>7.1999999999999995E-2</v>
      </c>
      <c r="O37" s="52">
        <f t="shared" si="4"/>
        <v>0.8</v>
      </c>
    </row>
    <row r="38" spans="3:15" ht="30" hidden="1" customHeight="1" x14ac:dyDescent="0.2">
      <c r="C38" s="252"/>
      <c r="D38" s="252"/>
      <c r="E38" s="252"/>
      <c r="F38" s="57"/>
      <c r="G38" s="57"/>
      <c r="H38" s="57"/>
      <c r="I38" s="57"/>
      <c r="J38" s="57"/>
      <c r="K38" s="55" t="str">
        <f t="shared" si="0"/>
        <v/>
      </c>
      <c r="L38" s="56" t="str">
        <f t="shared" si="1"/>
        <v/>
      </c>
      <c r="M38" s="56" t="str">
        <f t="shared" si="2"/>
        <v/>
      </c>
      <c r="N38" s="52">
        <f t="shared" si="3"/>
        <v>7.1999999999999995E-2</v>
      </c>
      <c r="O38" s="52">
        <f t="shared" si="4"/>
        <v>0.8</v>
      </c>
    </row>
    <row r="39" spans="3:15" ht="30" hidden="1" customHeight="1" x14ac:dyDescent="0.2">
      <c r="C39" s="252"/>
      <c r="D39" s="252"/>
      <c r="E39" s="252"/>
      <c r="F39" s="57"/>
      <c r="G39" s="57"/>
      <c r="H39" s="57"/>
      <c r="I39" s="57"/>
      <c r="J39" s="57"/>
      <c r="K39" s="55" t="str">
        <f t="shared" si="0"/>
        <v/>
      </c>
      <c r="L39" s="56" t="str">
        <f t="shared" si="1"/>
        <v/>
      </c>
      <c r="M39" s="56" t="str">
        <f t="shared" si="2"/>
        <v/>
      </c>
      <c r="N39" s="52">
        <f t="shared" si="3"/>
        <v>7.1999999999999995E-2</v>
      </c>
      <c r="O39" s="52">
        <f t="shared" si="4"/>
        <v>0.8</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76.5" customHeight="1" x14ac:dyDescent="0.2">
      <c r="C44" s="61" t="s">
        <v>48</v>
      </c>
      <c r="D44" s="347" t="s">
        <v>212</v>
      </c>
      <c r="E44" s="348"/>
      <c r="F44" s="62">
        <v>46024</v>
      </c>
      <c r="G44" s="62" t="s">
        <v>202</v>
      </c>
      <c r="H44" s="349" t="s">
        <v>203</v>
      </c>
      <c r="I44" s="350"/>
      <c r="J44" s="349" t="s">
        <v>213</v>
      </c>
      <c r="K44" s="350"/>
      <c r="L44" s="54"/>
      <c r="M44" s="34"/>
    </row>
    <row r="45" spans="3:15" ht="77.25" customHeight="1" x14ac:dyDescent="0.2">
      <c r="C45" s="61" t="s">
        <v>12</v>
      </c>
      <c r="D45" s="347" t="s">
        <v>214</v>
      </c>
      <c r="E45" s="352"/>
      <c r="F45" s="62">
        <v>46024</v>
      </c>
      <c r="G45" s="62" t="s">
        <v>202</v>
      </c>
      <c r="H45" s="349" t="s">
        <v>215</v>
      </c>
      <c r="I45" s="350"/>
      <c r="J45" s="349" t="s">
        <v>213</v>
      </c>
      <c r="K45" s="350"/>
      <c r="L45" s="63"/>
      <c r="M45" s="34"/>
    </row>
    <row r="46" spans="3:15" ht="30" hidden="1" customHeight="1" x14ac:dyDescent="0.2">
      <c r="C46" s="61"/>
      <c r="D46" s="296"/>
      <c r="E46" s="296"/>
      <c r="F46" s="62"/>
      <c r="G46" s="62"/>
      <c r="H46" s="297"/>
      <c r="I46" s="298"/>
      <c r="J46" s="300"/>
      <c r="K46" s="301"/>
      <c r="L46" s="34"/>
      <c r="M46" s="34"/>
    </row>
    <row r="47" spans="3:15" ht="30" hidden="1" customHeight="1" x14ac:dyDescent="0.2">
      <c r="C47" s="61"/>
      <c r="D47" s="296"/>
      <c r="E47" s="296"/>
      <c r="F47" s="62"/>
      <c r="G47" s="62"/>
      <c r="H47" s="297"/>
      <c r="I47" s="298"/>
      <c r="J47" s="297"/>
      <c r="K47" s="298"/>
      <c r="L47" s="34"/>
      <c r="M47" s="34"/>
    </row>
    <row r="48" spans="3:15" ht="30" hidden="1" customHeight="1" x14ac:dyDescent="0.2">
      <c r="C48" s="61"/>
      <c r="D48" s="296"/>
      <c r="E48" s="296"/>
      <c r="F48" s="62"/>
      <c r="G48" s="62"/>
      <c r="H48" s="297"/>
      <c r="I48" s="298"/>
      <c r="J48" s="297"/>
      <c r="K48" s="298"/>
      <c r="L48" s="34"/>
      <c r="M48" s="34"/>
    </row>
    <row r="49" spans="3:13" ht="30" hidden="1" customHeight="1" x14ac:dyDescent="0.2">
      <c r="C49" s="61"/>
      <c r="D49" s="296"/>
      <c r="E49" s="296"/>
      <c r="F49" s="62"/>
      <c r="G49" s="62"/>
      <c r="H49" s="297"/>
      <c r="I49" s="298"/>
      <c r="J49" s="297"/>
      <c r="K49" s="298"/>
      <c r="L49" s="34"/>
      <c r="M49" s="34"/>
    </row>
    <row r="50" spans="3:13" ht="30" hidden="1" customHeight="1" x14ac:dyDescent="0.2">
      <c r="C50" s="61"/>
      <c r="D50" s="296"/>
      <c r="E50" s="296"/>
      <c r="F50" s="62"/>
      <c r="G50" s="62"/>
      <c r="H50" s="297"/>
      <c r="I50" s="298"/>
      <c r="J50" s="297"/>
      <c r="K50" s="298"/>
      <c r="L50" s="34"/>
      <c r="M50" s="34"/>
    </row>
    <row r="51" spans="3:13" ht="30" hidden="1" customHeight="1" x14ac:dyDescent="0.2">
      <c r="C51" s="61"/>
      <c r="D51" s="296"/>
      <c r="E51" s="296"/>
      <c r="F51" s="62"/>
      <c r="G51" s="62"/>
      <c r="H51" s="297"/>
      <c r="I51" s="298"/>
      <c r="J51" s="297"/>
      <c r="K51" s="298"/>
      <c r="L51" s="34"/>
      <c r="M51" s="34"/>
    </row>
    <row r="52" spans="3:13" ht="30" hidden="1" customHeight="1" x14ac:dyDescent="0.2">
      <c r="C52" s="61"/>
      <c r="D52" s="296"/>
      <c r="E52" s="296"/>
      <c r="F52" s="62"/>
      <c r="G52" s="62"/>
      <c r="H52" s="297"/>
      <c r="I52" s="298"/>
      <c r="J52" s="297"/>
      <c r="K52" s="298"/>
      <c r="L52" s="34"/>
      <c r="M52" s="34"/>
    </row>
    <row r="53" spans="3:13" ht="30" hidden="1" customHeight="1" x14ac:dyDescent="0.2">
      <c r="C53" s="61"/>
      <c r="D53" s="296"/>
      <c r="E53" s="296"/>
      <c r="F53" s="62"/>
      <c r="G53" s="62"/>
      <c r="H53" s="297"/>
      <c r="I53" s="298"/>
      <c r="J53" s="297"/>
      <c r="K53" s="298"/>
      <c r="L53" s="34"/>
      <c r="M53" s="34"/>
    </row>
    <row r="54" spans="3:13" x14ac:dyDescent="0.2"/>
    <row r="55" spans="3:13" ht="21" x14ac:dyDescent="0.2">
      <c r="C55" s="232" t="s">
        <v>53</v>
      </c>
      <c r="D55" s="232"/>
      <c r="E55" s="232"/>
      <c r="F55" s="232"/>
      <c r="G55" s="232"/>
      <c r="H55" s="232"/>
      <c r="I55" s="232"/>
      <c r="J55" s="232"/>
      <c r="K55" s="232"/>
      <c r="L55" s="36"/>
      <c r="M55" s="36"/>
    </row>
    <row r="56" spans="3:13" x14ac:dyDescent="0.2"/>
    <row r="57" spans="3:13" ht="47" x14ac:dyDescent="0.2">
      <c r="C57" s="247" t="s">
        <v>54</v>
      </c>
      <c r="D57" s="242"/>
      <c r="E57" s="260" t="str">
        <f>IFERROR(VLOOKUP(O20,[2]Hoja2!B19:E43,4,FALSE),"")</f>
        <v>Alto</v>
      </c>
      <c r="F57" s="260"/>
      <c r="G57" s="64"/>
      <c r="H57" s="247" t="s">
        <v>55</v>
      </c>
      <c r="I57" s="247"/>
      <c r="J57" s="260" t="str">
        <f>IFERROR(VLOOKUP(N31,[2]Hoja2!B19:E43,4,FALSE),"")</f>
        <v>Alto</v>
      </c>
      <c r="K57" s="260"/>
      <c r="L57" s="65"/>
      <c r="M57" s="65"/>
    </row>
    <row r="58" spans="3:13" x14ac:dyDescent="0.2"/>
    <row r="59" spans="3:13" ht="24" x14ac:dyDescent="0.2">
      <c r="C59" s="40"/>
      <c r="D59" s="40"/>
      <c r="E59" s="256" t="s">
        <v>19</v>
      </c>
      <c r="F59" s="256"/>
      <c r="G59" s="256"/>
      <c r="H59" s="256"/>
      <c r="I59" s="256"/>
    </row>
    <row r="60" spans="3:13" ht="19" x14ac:dyDescent="0.2">
      <c r="C60" s="40"/>
      <c r="D60" s="40"/>
      <c r="E60" s="66" t="s">
        <v>56</v>
      </c>
      <c r="F60" s="66" t="s">
        <v>57</v>
      </c>
      <c r="G60" s="66" t="s">
        <v>58</v>
      </c>
      <c r="H60" s="66" t="s">
        <v>59</v>
      </c>
      <c r="I60" s="66" t="s">
        <v>60</v>
      </c>
    </row>
    <row r="61" spans="3:13" ht="5.25" customHeight="1" x14ac:dyDescent="0.2">
      <c r="C61" s="40"/>
      <c r="D61" s="40"/>
      <c r="E61" s="66"/>
      <c r="F61" s="66"/>
      <c r="G61" s="66"/>
      <c r="H61" s="66"/>
      <c r="I61" s="66"/>
    </row>
    <row r="62" spans="3:13" ht="37.5" customHeight="1" x14ac:dyDescent="0.2">
      <c r="C62" s="257" t="s">
        <v>17</v>
      </c>
      <c r="D62" s="66" t="s">
        <v>61</v>
      </c>
      <c r="E62" s="67" t="str">
        <f>CONCATENATE(IF($O$20="11","Inherente","")," ",IF($N$31="11","Residual",""))</f>
        <v xml:space="preserve"> </v>
      </c>
      <c r="F62" s="67" t="str">
        <f>CONCATENATE(IF($O$20="12","Inherente","")," ",IF($N$31="12","Residual",""))</f>
        <v xml:space="preserve"> </v>
      </c>
      <c r="G62" s="67" t="str">
        <f>CONCATENATE(IF($O$20="13","Inherente","")," ",IF($N$31="13","Residual",""))</f>
        <v xml:space="preserve"> </v>
      </c>
      <c r="H62" s="67" t="str">
        <f>CONCATENATE(IF($O$20="14","Inherente","")," ",IF($N$31="14","Residual",""))</f>
        <v xml:space="preserve"> </v>
      </c>
      <c r="I62" s="68" t="str">
        <f>CONCATENATE(IF($O$20="15","Inherente","")," ",IF($N$31="15","Residual",""))</f>
        <v xml:space="preserve"> </v>
      </c>
      <c r="K62" s="69" t="s">
        <v>62</v>
      </c>
      <c r="L62" s="70"/>
      <c r="M62" s="70"/>
    </row>
    <row r="63" spans="3:13" ht="37.5" customHeight="1" x14ac:dyDescent="0.2">
      <c r="C63" s="257"/>
      <c r="D63" s="66" t="s">
        <v>63</v>
      </c>
      <c r="E63" s="71" t="str">
        <f>CONCATENATE(IF($O$20="21","Inherente","")," ",IF($N$31="21","Residual",""))</f>
        <v xml:space="preserve"> </v>
      </c>
      <c r="F63" s="71" t="str">
        <f>CONCATENATE(IF($O$20="22","Inherente","")," ",IF($N$31="22","Residual",""))</f>
        <v xml:space="preserve"> </v>
      </c>
      <c r="G63" s="67" t="str">
        <f>CONCATENATE(IF($O$20="23","Inherente","")," ",IF($N$31="23","Residual",""))</f>
        <v xml:space="preserve"> </v>
      </c>
      <c r="H63" s="67" t="str">
        <f>CONCATENATE(IF($O$20="24","Inherente","")," ",IF($N$31="24","Residual",""))</f>
        <v xml:space="preserve"> </v>
      </c>
      <c r="I63" s="68" t="str">
        <f>CONCATENATE(IF($O$20="25","Inherente","")," ",IF($N$31="25","Residual",""))</f>
        <v xml:space="preserve"> </v>
      </c>
      <c r="K63" s="72" t="s">
        <v>64</v>
      </c>
      <c r="L63" s="73"/>
      <c r="M63" s="73"/>
    </row>
    <row r="64" spans="3:13" ht="37.5" customHeight="1" x14ac:dyDescent="0.2">
      <c r="C64" s="257"/>
      <c r="D64" s="66" t="s">
        <v>65</v>
      </c>
      <c r="E64" s="71" t="str">
        <f>CONCATENATE(IF($O$20="31","Inherente","")," ",IF($N$31="31","Residual",""))</f>
        <v xml:space="preserve"> </v>
      </c>
      <c r="F64" s="71" t="str">
        <f>CONCATENATE(IF($O$20="32","Inherente","")," ",IF($N$31="32","Residual",""))</f>
        <v xml:space="preserve"> </v>
      </c>
      <c r="G64" s="71" t="str">
        <f>CONCATENATE(IF($O$20="33","Inherente","")," ",IF($N$31="33","Residual",""))</f>
        <v xml:space="preserve"> </v>
      </c>
      <c r="H64" s="67" t="str">
        <f>CONCATENATE(IF($O$20="34","Inherente","")," ",IF($N$31="34","Residual",""))</f>
        <v xml:space="preserve"> </v>
      </c>
      <c r="I64" s="68" t="str">
        <f>CONCATENATE(IF($O$20="35","Inherente","")," ",IF($N$31="35","Residual",""))</f>
        <v xml:space="preserve"> </v>
      </c>
      <c r="K64" s="74" t="s">
        <v>58</v>
      </c>
      <c r="L64" s="75"/>
      <c r="M64" s="75"/>
    </row>
    <row r="65" spans="3:13" ht="37.5" customHeight="1" x14ac:dyDescent="0.2">
      <c r="C65" s="257"/>
      <c r="D65" s="66" t="s">
        <v>66</v>
      </c>
      <c r="E65" s="76" t="str">
        <f>CONCATENATE(IF($O$20="41","Inherente","")," ",IF($N$31="41","Residual",""))</f>
        <v xml:space="preserve"> </v>
      </c>
      <c r="F65" s="71" t="str">
        <f>CONCATENATE(IF($O$20="42","Inherente","")," ",IF($N$31="42","Residual",""))</f>
        <v xml:space="preserve"> </v>
      </c>
      <c r="G65" s="71" t="str">
        <f>CONCATENATE(IF($O$20="43","Inherente","")," ",IF($N$31="43","Residual",""))</f>
        <v xml:space="preserve"> </v>
      </c>
      <c r="H65" s="67" t="str">
        <f>CONCATENATE(IF($O$20="44","Inherente","")," ",IF($N$31="44","Residual",""))</f>
        <v xml:space="preserve"> </v>
      </c>
      <c r="I65" s="68" t="str">
        <f>CONCATENATE(IF($O$20="45","Inherente","")," ",IF($N$31="45","Residual",""))</f>
        <v xml:space="preserve"> </v>
      </c>
      <c r="K65" s="77" t="s">
        <v>67</v>
      </c>
      <c r="L65" s="78"/>
      <c r="M65" s="78"/>
    </row>
    <row r="66" spans="3:13" ht="37.5" customHeight="1" x14ac:dyDescent="0.2">
      <c r="C66" s="257"/>
      <c r="D66" s="66" t="s">
        <v>68</v>
      </c>
      <c r="E66" s="76" t="str">
        <f>CONCATENATE(IF($O$20="51","Inherente","")," ",IF($N$31="51","Residual",""))</f>
        <v xml:space="preserve"> </v>
      </c>
      <c r="F66" s="76" t="str">
        <f>CONCATENATE(IF($O$20="52","Inherente","")," ",IF($N$31="52","Residual",""))</f>
        <v xml:space="preserve"> </v>
      </c>
      <c r="G66" s="71" t="str">
        <f>CONCATENATE(IF($O$20="53","Inherente","")," ",IF($N$31="53","Residual",""))</f>
        <v xml:space="preserve"> </v>
      </c>
      <c r="H66" s="67" t="str">
        <f>CONCATENATE(IF($O$20="54","Inherente","")," ",IF($N$31="54","Residual",""))</f>
        <v>Inherente Residual</v>
      </c>
      <c r="I66" s="68" t="str">
        <f>CONCATENATE(IF($O$20="55","Inherente","")," ",IF($N$31="55","Residual",""))</f>
        <v xml:space="preserve"> </v>
      </c>
    </row>
    <row r="67" spans="3:13" x14ac:dyDescent="0.2"/>
    <row r="68" spans="3:13" x14ac:dyDescent="0.2"/>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sheetData>
  <sheetProtection selectLockedCells="1"/>
  <mergeCells count="72">
    <mergeCell ref="E59:I59"/>
    <mergeCell ref="C62:C66"/>
    <mergeCell ref="D53:E53"/>
    <mergeCell ref="H53:I53"/>
    <mergeCell ref="J53:K53"/>
    <mergeCell ref="C55:K55"/>
    <mergeCell ref="C57:D57"/>
    <mergeCell ref="E57:F57"/>
    <mergeCell ref="H57:I57"/>
    <mergeCell ref="J57:K57"/>
    <mergeCell ref="D51:E51"/>
    <mergeCell ref="H51:I51"/>
    <mergeCell ref="J51:K51"/>
    <mergeCell ref="D52:E52"/>
    <mergeCell ref="H52:I52"/>
    <mergeCell ref="J52:K52"/>
    <mergeCell ref="D49:E49"/>
    <mergeCell ref="H49:I49"/>
    <mergeCell ref="J49:K49"/>
    <mergeCell ref="D50:E50"/>
    <mergeCell ref="H50:I50"/>
    <mergeCell ref="J50:K50"/>
    <mergeCell ref="D47:E47"/>
    <mergeCell ref="H47:I47"/>
    <mergeCell ref="J47:K47"/>
    <mergeCell ref="D48:E48"/>
    <mergeCell ref="H48:I48"/>
    <mergeCell ref="J48:K48"/>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370" priority="27">
      <formula>$C$18="Muy Baja 20%"</formula>
    </cfRule>
    <cfRule type="expression" dxfId="369" priority="26">
      <formula>$C$18="Baja 40%"</formula>
    </cfRule>
    <cfRule type="expression" dxfId="368" priority="25">
      <formula>$C$18="Media 60%"</formula>
    </cfRule>
    <cfRule type="expression" dxfId="367" priority="24">
      <formula>$C$18="Alta 80%"</formula>
    </cfRule>
    <cfRule type="expression" dxfId="366" priority="23">
      <formula>$C$18="Muy Alta 100%"</formula>
    </cfRule>
  </conditionalFormatting>
  <conditionalFormatting sqref="E22">
    <cfRule type="expression" dxfId="365" priority="21">
      <formula>E22="Leve 20%"</formula>
    </cfRule>
    <cfRule type="expression" dxfId="364" priority="22">
      <formula>E22="Menor 40%"</formula>
    </cfRule>
    <cfRule type="expression" dxfId="363" priority="18">
      <formula>E22="Catastrófico 100%"</formula>
    </cfRule>
    <cfRule type="expression" dxfId="362" priority="19">
      <formula>E22="Mayor 80%"</formula>
    </cfRule>
    <cfRule type="expression" dxfId="361" priority="20">
      <formula>E22="Moderado 60%"</formula>
    </cfRule>
  </conditionalFormatting>
  <conditionalFormatting sqref="E24">
    <cfRule type="expression" dxfId="360" priority="13">
      <formula>E24="Catastrófico 100%"</formula>
    </cfRule>
    <cfRule type="expression" dxfId="359" priority="14">
      <formula>E24="Mayor 80%"</formula>
    </cfRule>
    <cfRule type="expression" dxfId="358" priority="15">
      <formula>E24="Moderado 60%"</formula>
    </cfRule>
    <cfRule type="expression" dxfId="357" priority="16">
      <formula>E24="Leve 20%"</formula>
    </cfRule>
    <cfRule type="expression" dxfId="356" priority="17">
      <formula>E24="Menor 40%"</formula>
    </cfRule>
  </conditionalFormatting>
  <conditionalFormatting sqref="E26">
    <cfRule type="expression" dxfId="355" priority="8">
      <formula>E26="Catastrófico 100%"</formula>
    </cfRule>
    <cfRule type="expression" dxfId="354" priority="9">
      <formula>E26="Mayor 80%"</formula>
    </cfRule>
    <cfRule type="expression" dxfId="353" priority="10">
      <formula>E26="Moderado 60%"</formula>
    </cfRule>
    <cfRule type="expression" dxfId="352" priority="11">
      <formula>E26="Leve 20%"</formula>
    </cfRule>
    <cfRule type="expression" dxfId="351" priority="12">
      <formula>E26="Menor 40%"</formula>
    </cfRule>
  </conditionalFormatting>
  <conditionalFormatting sqref="E57">
    <cfRule type="expression" dxfId="350" priority="31">
      <formula>$E$57="Bajo"</formula>
    </cfRule>
    <cfRule type="expression" dxfId="349" priority="28">
      <formula>$E$57="Extremo"</formula>
    </cfRule>
    <cfRule type="expression" dxfId="348" priority="29">
      <formula>$E$57="Alto"</formula>
    </cfRule>
    <cfRule type="expression" dxfId="347" priority="30">
      <formula>$E$57="Moderado"</formula>
    </cfRule>
  </conditionalFormatting>
  <conditionalFormatting sqref="G22:M22">
    <cfRule type="expression" dxfId="346" priority="3">
      <formula>$E$22&lt;&gt;""</formula>
    </cfRule>
  </conditionalFormatting>
  <conditionalFormatting sqref="G24:M24">
    <cfRule type="expression" dxfId="345" priority="2">
      <formula>$E$24&lt;&gt;""</formula>
    </cfRule>
  </conditionalFormatting>
  <conditionalFormatting sqref="G26:M26">
    <cfRule type="expression" dxfId="344" priority="1">
      <formula>$E$26&lt;&gt;""</formula>
    </cfRule>
  </conditionalFormatting>
  <conditionalFormatting sqref="J57">
    <cfRule type="expression" dxfId="343" priority="7">
      <formula>$J$57="Bajo"</formula>
    </cfRule>
    <cfRule type="expression" dxfId="342" priority="6">
      <formula>$J$57="Moderado"</formula>
    </cfRule>
    <cfRule type="expression" dxfId="341" priority="5">
      <formula>$J$57="Alto"</formula>
    </cfRule>
    <cfRule type="expression" dxfId="340" priority="4">
      <formula>$J$57="Extremo"</formula>
    </cfRule>
  </conditionalFormatting>
  <dataValidations count="8">
    <dataValidation type="list" allowBlank="1" showInputMessage="1" showErrorMessage="1" sqref="C44:C53" xr:uid="{9FB0B7CF-76A2-433E-98C1-BC9110E1CBF1}">
      <formula1>"Nacional,Regional,Centro Zonal"</formula1>
    </dataValidation>
    <dataValidation type="list" allowBlank="1" showInputMessage="1" showErrorMessage="1" sqref="K12" xr:uid="{4BC6E8A4-97D5-4DB3-9C8D-823D5DCB2ACD}">
      <formula1>"Cumplimiento,Reputacional,Económico"</formula1>
    </dataValidation>
    <dataValidation type="list" allowBlank="1" showInputMessage="1" showErrorMessage="1" sqref="C18:E18" xr:uid="{B15AE749-1267-40B4-B846-C39706B7CE17}">
      <formula1>"Muy Baja 20%,Baja 40%,Media 60%,Alta 80%,Muy Alta 100%"</formula1>
    </dataValidation>
    <dataValidation type="list" allowBlank="1" showInputMessage="1" showErrorMessage="1" sqref="J32:J40" xr:uid="{166F608F-CD50-4588-A9E5-0BE8E430925C}">
      <formula1>"Con Registro,Sin Registro"</formula1>
    </dataValidation>
    <dataValidation type="list" allowBlank="1" showInputMessage="1" showErrorMessage="1" sqref="I32:I40" xr:uid="{B066717C-05C0-4650-BE69-E8014107DF4C}">
      <formula1>"Continua,Aleatoria"</formula1>
    </dataValidation>
    <dataValidation type="list" allowBlank="1" showInputMessage="1" showErrorMessage="1" sqref="H32:H40" xr:uid="{BD2E5E34-C1FE-4592-BE56-C36562390520}">
      <formula1>"Documentado,Sin Documentar"</formula1>
    </dataValidation>
    <dataValidation type="list" allowBlank="1" showInputMessage="1" showErrorMessage="1" sqref="G32:G40" xr:uid="{482697AC-5A32-44C5-8862-118E8C2DEEF3}">
      <formula1>"Automático,Manual"</formula1>
    </dataValidation>
    <dataValidation type="list" allowBlank="1" showInputMessage="1" showErrorMessage="1" sqref="F32:F40" xr:uid="{0DC4C7DD-A8A4-4EDE-BEBE-B136E4BEFC60}">
      <formula1>"Preventivo,Detectivo,Correctivo"</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63B2E-8B91-480E-8C9A-8B0B893CCF78}">
  <sheetPr>
    <tabColor theme="8"/>
    <pageSetUpPr fitToPage="1"/>
  </sheetPr>
  <dimension ref="C1:P89"/>
  <sheetViews>
    <sheetView showGridLines="0" zoomScale="85" zoomScaleNormal="85" zoomScaleSheetLayoutView="80" zoomScalePageLayoutView="80" workbookViewId="0">
      <selection activeCell="J4" sqref="J4:K4"/>
    </sheetView>
  </sheetViews>
  <sheetFormatPr baseColWidth="10" defaultColWidth="11.5" defaultRowHeight="15" customHeight="1" zeroHeight="1" x14ac:dyDescent="0.2"/>
  <cols>
    <col min="1" max="2" width="2.83203125" style="33" customWidth="1"/>
    <col min="3" max="3" width="17.1640625" style="33" customWidth="1"/>
    <col min="4" max="11" width="21.5" style="33" customWidth="1"/>
    <col min="12" max="13" width="5.1640625" style="33" hidden="1" customWidth="1"/>
    <col min="14" max="15" width="5" style="33" hidden="1" customWidth="1"/>
    <col min="16" max="17" width="2.83203125" style="33" customWidth="1"/>
    <col min="18" max="19" width="11.5" style="33" customWidth="1"/>
    <col min="20" max="16384" width="11.5" style="33"/>
  </cols>
  <sheetData>
    <row r="1" spans="3:13" x14ac:dyDescent="0.2"/>
    <row r="2" spans="3:13" ht="21" x14ac:dyDescent="0.2">
      <c r="C2" s="232" t="s">
        <v>0</v>
      </c>
      <c r="D2" s="232"/>
      <c r="E2" s="232"/>
      <c r="F2" s="232"/>
      <c r="G2" s="232"/>
      <c r="H2" s="232"/>
      <c r="I2" s="232"/>
      <c r="J2" s="232"/>
      <c r="K2" s="232"/>
      <c r="L2" s="36"/>
      <c r="M2" s="36"/>
    </row>
    <row r="3" spans="3:13" x14ac:dyDescent="0.2"/>
    <row r="4" spans="3:13" ht="21" x14ac:dyDescent="0.2">
      <c r="C4" s="37" t="s">
        <v>1</v>
      </c>
      <c r="D4" s="233" t="s">
        <v>216</v>
      </c>
      <c r="E4" s="233"/>
      <c r="F4" s="233"/>
      <c r="G4" s="233"/>
      <c r="H4" s="233"/>
      <c r="I4" s="38" t="s">
        <v>3</v>
      </c>
      <c r="J4" s="233" t="s">
        <v>217</v>
      </c>
      <c r="K4" s="233"/>
      <c r="L4" s="39"/>
      <c r="M4" s="39"/>
    </row>
    <row r="5" spans="3:13" ht="6" customHeight="1" x14ac:dyDescent="0.2">
      <c r="C5" s="40"/>
      <c r="D5" s="40"/>
      <c r="E5" s="40"/>
    </row>
    <row r="6" spans="3:13" ht="19" x14ac:dyDescent="0.25">
      <c r="C6" s="41" t="s">
        <v>5</v>
      </c>
      <c r="D6" s="37"/>
      <c r="E6" s="37"/>
    </row>
    <row r="7" spans="3:13" ht="46.5" customHeight="1" x14ac:dyDescent="0.2">
      <c r="C7" s="234" t="s">
        <v>218</v>
      </c>
      <c r="D7" s="234"/>
      <c r="E7" s="234"/>
      <c r="F7" s="234"/>
      <c r="G7" s="234"/>
      <c r="H7" s="234"/>
      <c r="I7" s="234"/>
      <c r="J7" s="234"/>
      <c r="K7" s="234"/>
      <c r="L7" s="34"/>
      <c r="M7" s="34"/>
    </row>
    <row r="8" spans="3:13" x14ac:dyDescent="0.2"/>
    <row r="9" spans="3:13" ht="19" x14ac:dyDescent="0.25">
      <c r="C9" s="41" t="s">
        <v>7</v>
      </c>
    </row>
    <row r="10" spans="3:13" ht="22.5" customHeight="1" x14ac:dyDescent="0.25">
      <c r="C10" s="344" t="s">
        <v>219</v>
      </c>
      <c r="D10" s="345"/>
      <c r="E10" s="345"/>
      <c r="F10" s="345"/>
      <c r="G10" s="345"/>
      <c r="H10" s="345"/>
      <c r="I10" s="345"/>
      <c r="J10" s="345"/>
      <c r="K10" s="346"/>
      <c r="L10" s="42"/>
      <c r="M10" s="42"/>
    </row>
    <row r="11" spans="3:13" ht="5.25" customHeight="1" x14ac:dyDescent="0.25">
      <c r="C11" s="43"/>
      <c r="D11" s="43"/>
      <c r="E11" s="43"/>
      <c r="F11" s="43"/>
      <c r="G11" s="43"/>
      <c r="H11" s="43"/>
      <c r="I11" s="43"/>
      <c r="J11" s="43"/>
      <c r="K11" s="43"/>
      <c r="L11" s="42"/>
      <c r="M11" s="42"/>
    </row>
    <row r="12" spans="3:13" ht="22.5" customHeight="1" x14ac:dyDescent="0.25">
      <c r="C12" s="37" t="s">
        <v>9</v>
      </c>
      <c r="D12" s="44" t="s">
        <v>10</v>
      </c>
      <c r="E12" s="45" t="s">
        <v>11</v>
      </c>
      <c r="F12" s="44" t="s">
        <v>12</v>
      </c>
      <c r="G12" s="45"/>
      <c r="H12" s="44" t="s">
        <v>13</v>
      </c>
      <c r="I12" s="45"/>
      <c r="J12" s="37" t="s">
        <v>14</v>
      </c>
      <c r="K12" s="46" t="s">
        <v>122</v>
      </c>
      <c r="L12" s="42"/>
      <c r="M12" s="42"/>
    </row>
    <row r="13" spans="3:13" x14ac:dyDescent="0.2"/>
    <row r="14" spans="3:13" ht="21" x14ac:dyDescent="0.2">
      <c r="C14" s="232" t="s">
        <v>16</v>
      </c>
      <c r="D14" s="232"/>
      <c r="E14" s="232"/>
      <c r="F14" s="232"/>
      <c r="G14" s="232"/>
      <c r="H14" s="232"/>
      <c r="I14" s="232"/>
      <c r="J14" s="232"/>
      <c r="K14" s="232"/>
      <c r="L14" s="36"/>
      <c r="M14" s="36"/>
    </row>
    <row r="15" spans="3:13" ht="15" customHeight="1" x14ac:dyDescent="0.2"/>
    <row r="16" spans="3:13" ht="19" x14ac:dyDescent="0.2">
      <c r="C16" s="238" t="s">
        <v>17</v>
      </c>
      <c r="D16" s="238"/>
      <c r="E16" s="238"/>
      <c r="F16" s="238"/>
      <c r="G16" s="238"/>
      <c r="H16" s="238"/>
      <c r="I16" s="238"/>
      <c r="J16" s="238"/>
      <c r="K16" s="238"/>
      <c r="L16" s="39"/>
      <c r="M16" s="39"/>
    </row>
    <row r="17" spans="3:16" ht="6" customHeight="1" x14ac:dyDescent="0.2"/>
    <row r="18" spans="3:16" s="48" customFormat="1" ht="30" customHeight="1" x14ac:dyDescent="0.2">
      <c r="C18" s="239" t="s">
        <v>73</v>
      </c>
      <c r="D18" s="239"/>
      <c r="E18" s="239"/>
      <c r="F18" s="239"/>
      <c r="G18" s="239"/>
      <c r="H18" s="239"/>
      <c r="I18" s="239"/>
      <c r="J18" s="239"/>
      <c r="K18" s="239"/>
      <c r="L18" s="47"/>
      <c r="M18" s="47"/>
      <c r="N18" s="48">
        <f>IFERROR(VLOOKUP(C18,[2]Hoja2!H3:K7,4,FALSE),"")</f>
        <v>1</v>
      </c>
      <c r="O18" s="48">
        <f>IFERROR(VLOOKUP(N18,[2]Hoja2!G19:I28,2,FALSE),"")</f>
        <v>1</v>
      </c>
    </row>
    <row r="19" spans="3:16" ht="15.75" customHeight="1" x14ac:dyDescent="0.2"/>
    <row r="20" spans="3:16" ht="19" x14ac:dyDescent="0.2">
      <c r="C20" s="238" t="s">
        <v>19</v>
      </c>
      <c r="D20" s="238"/>
      <c r="E20" s="238"/>
      <c r="F20" s="238"/>
      <c r="G20" s="238"/>
      <c r="H20" s="238"/>
      <c r="I20" s="238"/>
      <c r="J20" s="238"/>
      <c r="K20" s="238"/>
      <c r="L20" s="39"/>
      <c r="M20" s="39"/>
      <c r="O20" s="40" t="str">
        <f>CONCATENATE(O18,O22)</f>
        <v>12</v>
      </c>
    </row>
    <row r="21" spans="3:16" ht="6" customHeight="1" x14ac:dyDescent="0.2"/>
    <row r="22" spans="3:16" ht="33.75" customHeight="1" x14ac:dyDescent="0.2">
      <c r="C22" s="240" t="s">
        <v>20</v>
      </c>
      <c r="D22" s="241"/>
      <c r="E22" s="242" t="s">
        <v>21</v>
      </c>
      <c r="F22" s="242"/>
      <c r="G22" s="243" t="str">
        <f>IFERROR(VLOOKUP(E22,[2]Hoja2!$B$3:$E$7,2,FALSE),"")</f>
        <v/>
      </c>
      <c r="H22" s="243"/>
      <c r="I22" s="243"/>
      <c r="J22" s="243"/>
      <c r="K22" s="243"/>
      <c r="L22" s="49" t="str">
        <f>IFERROR(VLOOKUP(E22,[2]Hoja2!$B$3:$F$7,5,FALSE),"")</f>
        <v/>
      </c>
      <c r="M22" s="49"/>
      <c r="N22" s="33">
        <f>IF(MAX(L22,L24,L26)=0,"",MAX(L22,L24,L26))</f>
        <v>0.4</v>
      </c>
      <c r="O22" s="33">
        <f>IFERROR(VLOOKUP(N22,[2]Hoja2!G19:I28,3,FALSE),"")</f>
        <v>2</v>
      </c>
    </row>
    <row r="23" spans="3:16" ht="6" customHeight="1" x14ac:dyDescent="0.2"/>
    <row r="24" spans="3:16" ht="33.75" customHeight="1" x14ac:dyDescent="0.2">
      <c r="C24" s="240" t="s">
        <v>22</v>
      </c>
      <c r="D24" s="241"/>
      <c r="E24" s="242" t="s">
        <v>138</v>
      </c>
      <c r="F24" s="242"/>
      <c r="G24" s="245" t="str">
        <f>IFERROR(VLOOKUP(E24,[2]Hoja2!$B$3:$E$7,3,FALSE),"")</f>
        <v>El riesgo afecta la imagen de algún área de la organización.</v>
      </c>
      <c r="H24" s="245"/>
      <c r="I24" s="245"/>
      <c r="J24" s="245"/>
      <c r="K24" s="245"/>
      <c r="L24" s="49">
        <f>IFERROR(VLOOKUP(E24,[2]Hoja2!$B$3:$F$7,5,FALSE),"")</f>
        <v>0.2</v>
      </c>
      <c r="M24" s="50"/>
    </row>
    <row r="25" spans="3:16" ht="5.25" customHeight="1" x14ac:dyDescent="0.2">
      <c r="F25" s="34"/>
      <c r="G25" s="34"/>
      <c r="I25" s="34"/>
      <c r="J25" s="34"/>
      <c r="K25" s="34"/>
      <c r="L25" s="34"/>
      <c r="M25" s="34"/>
    </row>
    <row r="26" spans="3:16" ht="33.75" customHeight="1" x14ac:dyDescent="0.2">
      <c r="C26" s="240" t="s">
        <v>24</v>
      </c>
      <c r="D26" s="241"/>
      <c r="E26" s="242" t="s">
        <v>111</v>
      </c>
      <c r="F26" s="242"/>
      <c r="G26" s="245" t="str">
        <f>IFERROR(VLOOKUP(E26,[2]Hoja2!$B$3:$E$7,4,FALSE),"")</f>
        <v>Impactaría de manera mínima en el logro del objetivo.</v>
      </c>
      <c r="H26" s="245"/>
      <c r="I26" s="245"/>
      <c r="J26" s="245"/>
      <c r="K26" s="245"/>
      <c r="L26" s="33">
        <f>IFERROR(VLOOKUP(E26,[2]Hoja2!$B$3:$F$7,5,FALSE),"")</f>
        <v>0.4</v>
      </c>
      <c r="M26" s="50"/>
    </row>
    <row r="27" spans="3:16" ht="15.75" customHeight="1" x14ac:dyDescent="0.2">
      <c r="F27" s="34"/>
      <c r="G27" s="34"/>
      <c r="H27" s="34"/>
      <c r="I27" s="34"/>
      <c r="J27" s="34"/>
      <c r="K27" s="34"/>
      <c r="L27" s="34"/>
      <c r="M27" s="34"/>
    </row>
    <row r="28" spans="3:16" ht="21" x14ac:dyDescent="0.2">
      <c r="C28" s="232" t="s">
        <v>25</v>
      </c>
      <c r="D28" s="232"/>
      <c r="E28" s="232"/>
      <c r="F28" s="232"/>
      <c r="G28" s="232"/>
      <c r="H28" s="232"/>
      <c r="I28" s="232"/>
      <c r="J28" s="232"/>
      <c r="K28" s="232"/>
      <c r="L28" s="36"/>
      <c r="M28" s="36"/>
    </row>
    <row r="29" spans="3:16" ht="6" customHeight="1" x14ac:dyDescent="0.2"/>
    <row r="30" spans="3:16" ht="19" x14ac:dyDescent="0.2">
      <c r="C30" s="239" t="s">
        <v>26</v>
      </c>
      <c r="D30" s="239"/>
      <c r="E30" s="239"/>
      <c r="F30" s="246" t="s">
        <v>27</v>
      </c>
      <c r="G30" s="246"/>
      <c r="H30" s="246" t="s">
        <v>28</v>
      </c>
      <c r="I30" s="246"/>
      <c r="J30" s="246"/>
      <c r="K30" s="247" t="s">
        <v>29</v>
      </c>
      <c r="L30" s="51"/>
      <c r="M30" s="51"/>
      <c r="N30" s="33">
        <f>IFERROR(IF(N39="",0,IF(N39&lt;=0.2,5,IF(AND(N39&gt;0.2,N39&lt;=0.4),4,IF(AND(N39&gt;0.4,N39&lt;=0.6),3,IF(AND(N39&gt;0.6,N39&lt;=0.8),2,1))))),"")</f>
        <v>4</v>
      </c>
      <c r="O30" s="33">
        <f>IFERROR(IF(O39="",0,IF(O39&lt;=0.2,1,IF(AND(O39&gt;0.2,O39&lt;=0.4),2,IF(AND(O39&gt;0.4,O39&lt;=0.6),3,IF(AND(O39&gt;0.6,O39&lt;=0.8),4,5))))),"")</f>
        <v>2</v>
      </c>
    </row>
    <row r="31" spans="3:16" ht="19" x14ac:dyDescent="0.2">
      <c r="C31" s="239"/>
      <c r="D31" s="239"/>
      <c r="E31" s="239"/>
      <c r="F31" s="35" t="s">
        <v>30</v>
      </c>
      <c r="G31" s="35" t="s">
        <v>31</v>
      </c>
      <c r="H31" s="35" t="s">
        <v>32</v>
      </c>
      <c r="I31" s="35" t="s">
        <v>33</v>
      </c>
      <c r="J31" s="35" t="s">
        <v>34</v>
      </c>
      <c r="K31" s="247"/>
      <c r="L31" s="51"/>
      <c r="M31" s="51"/>
      <c r="N31" s="52" t="str">
        <f>CONCATENATE(N30,O30)</f>
        <v>42</v>
      </c>
      <c r="O31" s="52"/>
      <c r="P31" s="53"/>
    </row>
    <row r="32" spans="3:16" ht="158.25" customHeight="1" x14ac:dyDescent="0.2">
      <c r="C32" s="244" t="s">
        <v>220</v>
      </c>
      <c r="D32" s="244"/>
      <c r="E32" s="244"/>
      <c r="F32" s="54" t="s">
        <v>36</v>
      </c>
      <c r="G32" s="54" t="s">
        <v>37</v>
      </c>
      <c r="H32" s="54" t="s">
        <v>221</v>
      </c>
      <c r="I32" s="54" t="s">
        <v>76</v>
      </c>
      <c r="J32" s="54" t="s">
        <v>40</v>
      </c>
      <c r="K32" s="55">
        <f t="shared" ref="K32:K39" si="0">IFERROR(L32+M32,"")</f>
        <v>0.4</v>
      </c>
      <c r="L32" s="56">
        <f t="shared" ref="L32:L39" si="1">IF(F32="Preventivo",0.25,IF(F32="Detectivo",0.15,IF(F32="Correctivo",0.1,"")))</f>
        <v>0.25</v>
      </c>
      <c r="M32" s="56">
        <f t="shared" ref="M32:M39" si="2">IF(G32="Automático",0.25,IF(G32="Manual",0.15,""))</f>
        <v>0.15</v>
      </c>
      <c r="N32" s="52">
        <f>IFERROR(IF(OR(F32="Detectivo",F32="Preventivo"),N18-(N18*K32),N18),N18)</f>
        <v>0.6</v>
      </c>
      <c r="O32" s="52">
        <f>IFERROR(IF(F32="Correctivo",N22-(N22*K32),N22),N22)</f>
        <v>0.4</v>
      </c>
    </row>
    <row r="33" spans="3:15" ht="110.25" customHeight="1" x14ac:dyDescent="0.2">
      <c r="C33" s="244" t="s">
        <v>222</v>
      </c>
      <c r="D33" s="252"/>
      <c r="E33" s="252"/>
      <c r="F33" s="54" t="s">
        <v>36</v>
      </c>
      <c r="G33" s="54" t="s">
        <v>37</v>
      </c>
      <c r="H33" s="54" t="s">
        <v>221</v>
      </c>
      <c r="I33" s="54" t="s">
        <v>76</v>
      </c>
      <c r="J33" s="54" t="s">
        <v>40</v>
      </c>
      <c r="K33" s="55">
        <f t="shared" si="0"/>
        <v>0.4</v>
      </c>
      <c r="L33" s="56">
        <f t="shared" si="1"/>
        <v>0.25</v>
      </c>
      <c r="M33" s="56">
        <f t="shared" si="2"/>
        <v>0.15</v>
      </c>
      <c r="N33" s="52">
        <f t="shared" ref="N33:N39" si="3">IFERROR(IF(OR(F33="Detectivo",F33="Preventivo"),N32-(N32*K33),N32),N32)</f>
        <v>0.36</v>
      </c>
      <c r="O33" s="52">
        <f t="shared" ref="O33:O39" si="4">IFERROR(IF(F33="Correctivo",O32-(O32*K33),O32),O32)</f>
        <v>0.4</v>
      </c>
    </row>
    <row r="34" spans="3:15" ht="155.25" hidden="1" customHeight="1" x14ac:dyDescent="0.2">
      <c r="C34" s="244"/>
      <c r="D34" s="252"/>
      <c r="E34" s="252"/>
      <c r="F34" s="54"/>
      <c r="G34" s="54"/>
      <c r="H34" s="54"/>
      <c r="I34" s="54"/>
      <c r="J34" s="54"/>
      <c r="K34" s="55" t="str">
        <f t="shared" si="0"/>
        <v/>
      </c>
      <c r="L34" s="56" t="str">
        <f t="shared" si="1"/>
        <v/>
      </c>
      <c r="M34" s="56" t="str">
        <f t="shared" si="2"/>
        <v/>
      </c>
      <c r="N34" s="52">
        <f t="shared" si="3"/>
        <v>0.36</v>
      </c>
      <c r="O34" s="52">
        <f t="shared" si="4"/>
        <v>0.4</v>
      </c>
    </row>
    <row r="35" spans="3:15" ht="30" hidden="1" customHeight="1" x14ac:dyDescent="0.2">
      <c r="C35" s="252"/>
      <c r="D35" s="252"/>
      <c r="E35" s="252"/>
      <c r="F35" s="57"/>
      <c r="G35" s="57"/>
      <c r="H35" s="57"/>
      <c r="I35" s="57"/>
      <c r="J35" s="57"/>
      <c r="K35" s="55" t="str">
        <f t="shared" si="0"/>
        <v/>
      </c>
      <c r="L35" s="56" t="str">
        <f t="shared" si="1"/>
        <v/>
      </c>
      <c r="M35" s="56" t="str">
        <f t="shared" si="2"/>
        <v/>
      </c>
      <c r="N35" s="52">
        <f t="shared" si="3"/>
        <v>0.36</v>
      </c>
      <c r="O35" s="52">
        <f t="shared" si="4"/>
        <v>0.4</v>
      </c>
    </row>
    <row r="36" spans="3:15" ht="30" hidden="1" customHeight="1" x14ac:dyDescent="0.2">
      <c r="C36" s="252"/>
      <c r="D36" s="252"/>
      <c r="E36" s="252"/>
      <c r="F36" s="57"/>
      <c r="G36" s="57"/>
      <c r="H36" s="57"/>
      <c r="I36" s="57"/>
      <c r="J36" s="57"/>
      <c r="K36" s="55" t="str">
        <f t="shared" si="0"/>
        <v/>
      </c>
      <c r="L36" s="56" t="str">
        <f t="shared" si="1"/>
        <v/>
      </c>
      <c r="M36" s="56" t="str">
        <f t="shared" si="2"/>
        <v/>
      </c>
      <c r="N36" s="52">
        <f t="shared" si="3"/>
        <v>0.36</v>
      </c>
      <c r="O36" s="52">
        <f t="shared" si="4"/>
        <v>0.4</v>
      </c>
    </row>
    <row r="37" spans="3:15" ht="30" hidden="1" customHeight="1" x14ac:dyDescent="0.2">
      <c r="C37" s="252"/>
      <c r="D37" s="252"/>
      <c r="E37" s="252"/>
      <c r="F37" s="57"/>
      <c r="G37" s="57"/>
      <c r="H37" s="57"/>
      <c r="I37" s="57"/>
      <c r="J37" s="57"/>
      <c r="K37" s="55" t="str">
        <f t="shared" si="0"/>
        <v/>
      </c>
      <c r="L37" s="56" t="str">
        <f t="shared" si="1"/>
        <v/>
      </c>
      <c r="M37" s="56" t="str">
        <f t="shared" si="2"/>
        <v/>
      </c>
      <c r="N37" s="52">
        <f t="shared" si="3"/>
        <v>0.36</v>
      </c>
      <c r="O37" s="52">
        <f t="shared" si="4"/>
        <v>0.4</v>
      </c>
    </row>
    <row r="38" spans="3:15" ht="30" hidden="1" customHeight="1" x14ac:dyDescent="0.2">
      <c r="C38" s="252"/>
      <c r="D38" s="252"/>
      <c r="E38" s="252"/>
      <c r="F38" s="57"/>
      <c r="G38" s="57"/>
      <c r="H38" s="57"/>
      <c r="I38" s="57"/>
      <c r="J38" s="57"/>
      <c r="K38" s="55" t="str">
        <f t="shared" si="0"/>
        <v/>
      </c>
      <c r="L38" s="56" t="str">
        <f t="shared" si="1"/>
        <v/>
      </c>
      <c r="M38" s="56" t="str">
        <f t="shared" si="2"/>
        <v/>
      </c>
      <c r="N38" s="52">
        <f t="shared" si="3"/>
        <v>0.36</v>
      </c>
      <c r="O38" s="52">
        <f t="shared" si="4"/>
        <v>0.4</v>
      </c>
    </row>
    <row r="39" spans="3:15" ht="30" hidden="1" customHeight="1" x14ac:dyDescent="0.2">
      <c r="C39" s="252"/>
      <c r="D39" s="252"/>
      <c r="E39" s="252"/>
      <c r="F39" s="57"/>
      <c r="G39" s="57"/>
      <c r="H39" s="57"/>
      <c r="I39" s="57"/>
      <c r="J39" s="57"/>
      <c r="K39" s="55" t="str">
        <f t="shared" si="0"/>
        <v/>
      </c>
      <c r="L39" s="56" t="str">
        <f t="shared" si="1"/>
        <v/>
      </c>
      <c r="M39" s="56" t="str">
        <f t="shared" si="2"/>
        <v/>
      </c>
      <c r="N39" s="52">
        <f t="shared" si="3"/>
        <v>0.36</v>
      </c>
      <c r="O39" s="52">
        <f t="shared" si="4"/>
        <v>0.4</v>
      </c>
    </row>
    <row r="40" spans="3:15" x14ac:dyDescent="0.2">
      <c r="C40" s="34"/>
      <c r="D40" s="34"/>
      <c r="E40" s="34"/>
      <c r="H40" s="58"/>
      <c r="K40" s="59"/>
      <c r="L40" s="59"/>
      <c r="M40" s="59"/>
      <c r="N40" s="52"/>
      <c r="O40" s="52"/>
    </row>
    <row r="41" spans="3:15" ht="21" x14ac:dyDescent="0.2">
      <c r="C41" s="232" t="s">
        <v>42</v>
      </c>
      <c r="D41" s="232"/>
      <c r="E41" s="232"/>
      <c r="F41" s="232"/>
      <c r="G41" s="232"/>
      <c r="H41" s="232"/>
      <c r="I41" s="232"/>
      <c r="J41" s="232"/>
      <c r="K41" s="232"/>
      <c r="L41" s="36"/>
      <c r="M41" s="36"/>
    </row>
    <row r="42" spans="3:15" ht="5.25" customHeight="1" x14ac:dyDescent="0.2"/>
    <row r="43" spans="3:15" ht="19" x14ac:dyDescent="0.25">
      <c r="C43" s="60" t="s">
        <v>43</v>
      </c>
      <c r="D43" s="253" t="s">
        <v>44</v>
      </c>
      <c r="E43" s="254"/>
      <c r="F43" s="60" t="s">
        <v>45</v>
      </c>
      <c r="G43" s="60" t="s">
        <v>46</v>
      </c>
      <c r="H43" s="253" t="s">
        <v>47</v>
      </c>
      <c r="I43" s="254"/>
      <c r="J43" s="253" t="s">
        <v>34</v>
      </c>
      <c r="K43" s="254"/>
      <c r="L43" s="42"/>
      <c r="M43" s="42"/>
    </row>
    <row r="44" spans="3:15" ht="107.25" customHeight="1" x14ac:dyDescent="0.2">
      <c r="C44" s="61" t="s">
        <v>48</v>
      </c>
      <c r="D44" s="353" t="s">
        <v>223</v>
      </c>
      <c r="E44" s="353"/>
      <c r="F44" s="165">
        <v>46037</v>
      </c>
      <c r="G44" s="165">
        <v>46371</v>
      </c>
      <c r="H44" s="354" t="s">
        <v>224</v>
      </c>
      <c r="I44" s="354"/>
      <c r="J44" s="354" t="s">
        <v>225</v>
      </c>
      <c r="K44" s="354"/>
      <c r="L44" s="54"/>
      <c r="M44" s="34"/>
    </row>
    <row r="45" spans="3:15" ht="132" customHeight="1" x14ac:dyDescent="0.2">
      <c r="C45" s="61" t="s">
        <v>48</v>
      </c>
      <c r="D45" s="353" t="s">
        <v>226</v>
      </c>
      <c r="E45" s="355"/>
      <c r="F45" s="165">
        <v>46037</v>
      </c>
      <c r="G45" s="165">
        <v>46371</v>
      </c>
      <c r="H45" s="356" t="s">
        <v>227</v>
      </c>
      <c r="I45" s="356"/>
      <c r="J45" s="357" t="s">
        <v>228</v>
      </c>
      <c r="K45" s="358"/>
      <c r="L45" s="63"/>
      <c r="M45" s="34"/>
    </row>
    <row r="46" spans="3:15" ht="30" hidden="1" customHeight="1" x14ac:dyDescent="0.2">
      <c r="C46" s="61"/>
      <c r="D46" s="296"/>
      <c r="E46" s="296"/>
      <c r="F46" s="62"/>
      <c r="G46" s="62"/>
      <c r="H46" s="297"/>
      <c r="I46" s="298"/>
      <c r="J46" s="300"/>
      <c r="K46" s="301"/>
      <c r="L46" s="34"/>
      <c r="M46" s="34"/>
    </row>
    <row r="47" spans="3:15" ht="30" hidden="1" customHeight="1" x14ac:dyDescent="0.2">
      <c r="C47" s="61"/>
      <c r="D47" s="296"/>
      <c r="E47" s="296"/>
      <c r="F47" s="62"/>
      <c r="G47" s="62"/>
      <c r="H47" s="297"/>
      <c r="I47" s="298"/>
      <c r="J47" s="297"/>
      <c r="K47" s="298"/>
      <c r="L47" s="34"/>
      <c r="M47" s="34"/>
    </row>
    <row r="48" spans="3:15" ht="30" hidden="1" customHeight="1" x14ac:dyDescent="0.2">
      <c r="C48" s="61"/>
      <c r="D48" s="296"/>
      <c r="E48" s="296"/>
      <c r="F48" s="62"/>
      <c r="G48" s="62"/>
      <c r="H48" s="297"/>
      <c r="I48" s="298"/>
      <c r="J48" s="297"/>
      <c r="K48" s="298"/>
      <c r="L48" s="34"/>
      <c r="M48" s="34"/>
    </row>
    <row r="49" spans="3:13" ht="30" hidden="1" customHeight="1" x14ac:dyDescent="0.2">
      <c r="C49" s="61"/>
      <c r="D49" s="296"/>
      <c r="E49" s="296"/>
      <c r="F49" s="62"/>
      <c r="G49" s="62"/>
      <c r="H49" s="297"/>
      <c r="I49" s="298"/>
      <c r="J49" s="297"/>
      <c r="K49" s="298"/>
      <c r="L49" s="34"/>
      <c r="M49" s="34"/>
    </row>
    <row r="50" spans="3:13" ht="30" hidden="1" customHeight="1" x14ac:dyDescent="0.2">
      <c r="C50" s="61"/>
      <c r="D50" s="296"/>
      <c r="E50" s="296"/>
      <c r="F50" s="62"/>
      <c r="G50" s="62"/>
      <c r="H50" s="297"/>
      <c r="I50" s="298"/>
      <c r="J50" s="297"/>
      <c r="K50" s="298"/>
      <c r="L50" s="34"/>
      <c r="M50" s="34"/>
    </row>
    <row r="51" spans="3:13" ht="30" hidden="1" customHeight="1" x14ac:dyDescent="0.2">
      <c r="C51" s="61"/>
      <c r="D51" s="296"/>
      <c r="E51" s="296"/>
      <c r="F51" s="62"/>
      <c r="G51" s="62"/>
      <c r="H51" s="297"/>
      <c r="I51" s="298"/>
      <c r="J51" s="297"/>
      <c r="K51" s="298"/>
      <c r="L51" s="34"/>
      <c r="M51" s="34"/>
    </row>
    <row r="52" spans="3:13" ht="30" hidden="1" customHeight="1" x14ac:dyDescent="0.2">
      <c r="C52" s="61"/>
      <c r="D52" s="296"/>
      <c r="E52" s="296"/>
      <c r="F52" s="62"/>
      <c r="G52" s="62"/>
      <c r="H52" s="297"/>
      <c r="I52" s="298"/>
      <c r="J52" s="297"/>
      <c r="K52" s="298"/>
      <c r="L52" s="34"/>
      <c r="M52" s="34"/>
    </row>
    <row r="53" spans="3:13" ht="30" hidden="1" customHeight="1" x14ac:dyDescent="0.2">
      <c r="C53" s="61"/>
      <c r="D53" s="296"/>
      <c r="E53" s="296"/>
      <c r="F53" s="62"/>
      <c r="G53" s="62"/>
      <c r="H53" s="297"/>
      <c r="I53" s="298"/>
      <c r="J53" s="297"/>
      <c r="K53" s="298"/>
      <c r="L53" s="34"/>
      <c r="M53" s="34"/>
    </row>
    <row r="54" spans="3:13" x14ac:dyDescent="0.2"/>
    <row r="55" spans="3:13" ht="21" x14ac:dyDescent="0.2">
      <c r="C55" s="232" t="s">
        <v>53</v>
      </c>
      <c r="D55" s="232"/>
      <c r="E55" s="232"/>
      <c r="F55" s="232"/>
      <c r="G55" s="232"/>
      <c r="H55" s="232"/>
      <c r="I55" s="232"/>
      <c r="J55" s="232"/>
      <c r="K55" s="232"/>
      <c r="L55" s="36"/>
      <c r="M55" s="36"/>
    </row>
    <row r="56" spans="3:13" x14ac:dyDescent="0.2"/>
    <row r="57" spans="3:13" ht="47" x14ac:dyDescent="0.2">
      <c r="C57" s="247" t="s">
        <v>54</v>
      </c>
      <c r="D57" s="242"/>
      <c r="E57" s="260" t="str">
        <f>IFERROR(VLOOKUP(O20,[2]Hoja2!B19:E43,4,FALSE),"")</f>
        <v>Alto</v>
      </c>
      <c r="F57" s="260"/>
      <c r="G57" s="64"/>
      <c r="H57" s="247" t="s">
        <v>55</v>
      </c>
      <c r="I57" s="247"/>
      <c r="J57" s="260" t="str">
        <f>IFERROR(VLOOKUP(N31,[2]Hoja2!B19:E43,4,FALSE),"")</f>
        <v>Moderado</v>
      </c>
      <c r="K57" s="260"/>
      <c r="L57" s="65"/>
      <c r="M57" s="65"/>
    </row>
    <row r="58" spans="3:13" x14ac:dyDescent="0.2"/>
    <row r="59" spans="3:13" ht="24" x14ac:dyDescent="0.2">
      <c r="C59" s="40"/>
      <c r="D59" s="40"/>
      <c r="E59" s="256" t="s">
        <v>19</v>
      </c>
      <c r="F59" s="256"/>
      <c r="G59" s="256"/>
      <c r="H59" s="256"/>
      <c r="I59" s="256"/>
    </row>
    <row r="60" spans="3:13" ht="19" x14ac:dyDescent="0.2">
      <c r="C60" s="40"/>
      <c r="D60" s="40"/>
      <c r="E60" s="66" t="s">
        <v>56</v>
      </c>
      <c r="F60" s="66" t="s">
        <v>57</v>
      </c>
      <c r="G60" s="66" t="s">
        <v>58</v>
      </c>
      <c r="H60" s="66" t="s">
        <v>59</v>
      </c>
      <c r="I60" s="66" t="s">
        <v>60</v>
      </c>
    </row>
    <row r="61" spans="3:13" ht="5.25" customHeight="1" x14ac:dyDescent="0.2">
      <c r="C61" s="40"/>
      <c r="D61" s="40"/>
      <c r="E61" s="66"/>
      <c r="F61" s="66"/>
      <c r="G61" s="66"/>
      <c r="H61" s="66"/>
      <c r="I61" s="66"/>
    </row>
    <row r="62" spans="3:13" ht="37.5" customHeight="1" x14ac:dyDescent="0.2">
      <c r="C62" s="257" t="s">
        <v>17</v>
      </c>
      <c r="D62" s="66" t="s">
        <v>61</v>
      </c>
      <c r="E62" s="67" t="str">
        <f>CONCATENATE(IF($O$20="11","Inherente","")," ",IF($N$31="11","Residual",""))</f>
        <v xml:space="preserve"> </v>
      </c>
      <c r="F62" s="67" t="str">
        <f>CONCATENATE(IF($O$20="12","Inherente","")," ",IF($N$31="12","Residual",""))</f>
        <v xml:space="preserve">Inherente </v>
      </c>
      <c r="G62" s="67" t="str">
        <f>CONCATENATE(IF($O$20="13","Inherente","")," ",IF($N$31="13","Residual",""))</f>
        <v xml:space="preserve"> </v>
      </c>
      <c r="H62" s="67" t="str">
        <f>CONCATENATE(IF($O$20="14","Inherente","")," ",IF($N$31="14","Residual",""))</f>
        <v xml:space="preserve"> </v>
      </c>
      <c r="I62" s="68" t="str">
        <f>CONCATENATE(IF($O$20="15","Inherente","")," ",IF($N$31="15","Residual",""))</f>
        <v xml:space="preserve"> </v>
      </c>
      <c r="K62" s="69" t="s">
        <v>62</v>
      </c>
      <c r="L62" s="70"/>
      <c r="M62" s="70"/>
    </row>
    <row r="63" spans="3:13" ht="37.5" customHeight="1" x14ac:dyDescent="0.2">
      <c r="C63" s="257"/>
      <c r="D63" s="66" t="s">
        <v>63</v>
      </c>
      <c r="E63" s="71" t="str">
        <f>CONCATENATE(IF($O$20="21","Inherente","")," ",IF($N$31="21","Residual",""))</f>
        <v xml:space="preserve"> </v>
      </c>
      <c r="F63" s="71" t="str">
        <f>CONCATENATE(IF($O$20="22","Inherente","")," ",IF($N$31="22","Residual",""))</f>
        <v xml:space="preserve"> </v>
      </c>
      <c r="G63" s="67" t="str">
        <f>CONCATENATE(IF($O$20="23","Inherente","")," ",IF($N$31="23","Residual",""))</f>
        <v xml:space="preserve"> </v>
      </c>
      <c r="H63" s="67" t="str">
        <f>CONCATENATE(IF($O$20="24","Inherente","")," ",IF($N$31="24","Residual",""))</f>
        <v xml:space="preserve"> </v>
      </c>
      <c r="I63" s="68" t="str">
        <f>CONCATENATE(IF($O$20="25","Inherente","")," ",IF($N$31="25","Residual",""))</f>
        <v xml:space="preserve"> </v>
      </c>
      <c r="K63" s="72" t="s">
        <v>64</v>
      </c>
      <c r="L63" s="73"/>
      <c r="M63" s="73"/>
    </row>
    <row r="64" spans="3:13" ht="37.5" customHeight="1" x14ac:dyDescent="0.2">
      <c r="C64" s="257"/>
      <c r="D64" s="66" t="s">
        <v>65</v>
      </c>
      <c r="E64" s="71" t="str">
        <f>CONCATENATE(IF($O$20="31","Inherente","")," ",IF($N$31="31","Residual",""))</f>
        <v xml:space="preserve"> </v>
      </c>
      <c r="F64" s="71" t="str">
        <f>CONCATENATE(IF($O$20="32","Inherente","")," ",IF($N$31="32","Residual",""))</f>
        <v xml:space="preserve"> </v>
      </c>
      <c r="G64" s="71" t="str">
        <f>CONCATENATE(IF($O$20="33","Inherente","")," ",IF($N$31="33","Residual",""))</f>
        <v xml:space="preserve"> </v>
      </c>
      <c r="H64" s="67" t="str">
        <f>CONCATENATE(IF($O$20="34","Inherente","")," ",IF($N$31="34","Residual",""))</f>
        <v xml:space="preserve"> </v>
      </c>
      <c r="I64" s="68" t="str">
        <f>CONCATENATE(IF($O$20="35","Inherente","")," ",IF($N$31="35","Residual",""))</f>
        <v xml:space="preserve"> </v>
      </c>
      <c r="K64" s="74" t="s">
        <v>58</v>
      </c>
      <c r="L64" s="75"/>
      <c r="M64" s="75"/>
    </row>
    <row r="65" spans="3:13" ht="37.5" customHeight="1" x14ac:dyDescent="0.2">
      <c r="C65" s="257"/>
      <c r="D65" s="66" t="s">
        <v>66</v>
      </c>
      <c r="E65" s="76" t="str">
        <f>CONCATENATE(IF($O$20="41","Inherente","")," ",IF($N$31="41","Residual",""))</f>
        <v xml:space="preserve"> </v>
      </c>
      <c r="F65" s="71" t="str">
        <f>CONCATENATE(IF($O$20="42","Inherente","")," ",IF($N$31="42","Residual",""))</f>
        <v xml:space="preserve"> Residual</v>
      </c>
      <c r="G65" s="71" t="str">
        <f>CONCATENATE(IF($O$20="43","Inherente","")," ",IF($N$31="43","Residual",""))</f>
        <v xml:space="preserve"> </v>
      </c>
      <c r="H65" s="67" t="str">
        <f>CONCATENATE(IF($O$20="44","Inherente","")," ",IF($N$31="44","Residual",""))</f>
        <v xml:space="preserve"> </v>
      </c>
      <c r="I65" s="68" t="str">
        <f>CONCATENATE(IF($O$20="45","Inherente","")," ",IF($N$31="45","Residual",""))</f>
        <v xml:space="preserve"> </v>
      </c>
      <c r="K65" s="77" t="s">
        <v>67</v>
      </c>
      <c r="L65" s="78"/>
      <c r="M65" s="78"/>
    </row>
    <row r="66" spans="3:13" ht="37.5" customHeight="1" x14ac:dyDescent="0.2">
      <c r="C66" s="257"/>
      <c r="D66" s="66" t="s">
        <v>68</v>
      </c>
      <c r="E66" s="76" t="str">
        <f>CONCATENATE(IF($O$20="51","Inherente","")," ",IF($N$31="51","Residual",""))</f>
        <v xml:space="preserve"> </v>
      </c>
      <c r="F66" s="76" t="str">
        <f>CONCATENATE(IF($O$20="52","Inherente","")," ",IF($N$31="52","Residual",""))</f>
        <v xml:space="preserve"> </v>
      </c>
      <c r="G66" s="71" t="str">
        <f>CONCATENATE(IF($O$20="53","Inherente","")," ",IF($N$31="53","Residual",""))</f>
        <v xml:space="preserve"> </v>
      </c>
      <c r="H66" s="67" t="str">
        <f>CONCATENATE(IF($O$20="54","Inherente","")," ",IF($N$31="54","Residual",""))</f>
        <v xml:space="preserve"> </v>
      </c>
      <c r="I66" s="68" t="str">
        <f>CONCATENATE(IF($O$20="55","Inherente","")," ",IF($N$31="55","Residual",""))</f>
        <v xml:space="preserve"> </v>
      </c>
    </row>
    <row r="67" spans="3:13" x14ac:dyDescent="0.2"/>
    <row r="68" spans="3:13" x14ac:dyDescent="0.2"/>
    <row r="69" spans="3:13" x14ac:dyDescent="0.2"/>
    <row r="70" spans="3:13" x14ac:dyDescent="0.2"/>
    <row r="71" spans="3:13" x14ac:dyDescent="0.2"/>
    <row r="72" spans="3:13" x14ac:dyDescent="0.2"/>
    <row r="73" spans="3:13" x14ac:dyDescent="0.2"/>
    <row r="74" spans="3:13" x14ac:dyDescent="0.2"/>
    <row r="75" spans="3:13" x14ac:dyDescent="0.2"/>
    <row r="76" spans="3:13" x14ac:dyDescent="0.2"/>
    <row r="77" spans="3:13" x14ac:dyDescent="0.2"/>
    <row r="78" spans="3:13" x14ac:dyDescent="0.2"/>
    <row r="79" spans="3:13" x14ac:dyDescent="0.2"/>
    <row r="80" spans="3:13" x14ac:dyDescent="0.2"/>
    <row r="81" x14ac:dyDescent="0.2"/>
    <row r="82" x14ac:dyDescent="0.2"/>
    <row r="83" x14ac:dyDescent="0.2"/>
    <row r="84" x14ac:dyDescent="0.2"/>
    <row r="85" x14ac:dyDescent="0.2"/>
    <row r="86" x14ac:dyDescent="0.2"/>
    <row r="87" x14ac:dyDescent="0.2"/>
    <row r="88" x14ac:dyDescent="0.2"/>
    <row r="89" x14ac:dyDescent="0.2"/>
  </sheetData>
  <sheetProtection selectLockedCells="1"/>
  <mergeCells count="72">
    <mergeCell ref="E59:I59"/>
    <mergeCell ref="C62:C66"/>
    <mergeCell ref="D53:E53"/>
    <mergeCell ref="H53:I53"/>
    <mergeCell ref="J53:K53"/>
    <mergeCell ref="C55:K55"/>
    <mergeCell ref="C57:D57"/>
    <mergeCell ref="E57:F57"/>
    <mergeCell ref="H57:I57"/>
    <mergeCell ref="J57:K57"/>
    <mergeCell ref="D51:E51"/>
    <mergeCell ref="H51:I51"/>
    <mergeCell ref="J51:K51"/>
    <mergeCell ref="D52:E52"/>
    <mergeCell ref="H52:I52"/>
    <mergeCell ref="J52:K52"/>
    <mergeCell ref="D49:E49"/>
    <mergeCell ref="H49:I49"/>
    <mergeCell ref="J49:K49"/>
    <mergeCell ref="D50:E50"/>
    <mergeCell ref="H50:I50"/>
    <mergeCell ref="J50:K50"/>
    <mergeCell ref="D47:E47"/>
    <mergeCell ref="H47:I47"/>
    <mergeCell ref="J47:K47"/>
    <mergeCell ref="D48:E48"/>
    <mergeCell ref="H48:I48"/>
    <mergeCell ref="J48:K48"/>
    <mergeCell ref="D45:E45"/>
    <mergeCell ref="H45:I45"/>
    <mergeCell ref="J45:K45"/>
    <mergeCell ref="D46:E46"/>
    <mergeCell ref="H46:I46"/>
    <mergeCell ref="J46:K46"/>
    <mergeCell ref="D44:E44"/>
    <mergeCell ref="H44:I44"/>
    <mergeCell ref="J44:K44"/>
    <mergeCell ref="C33:E33"/>
    <mergeCell ref="C34:E34"/>
    <mergeCell ref="C35:E35"/>
    <mergeCell ref="C36:E36"/>
    <mergeCell ref="C37:E37"/>
    <mergeCell ref="C38:E38"/>
    <mergeCell ref="C39:E39"/>
    <mergeCell ref="C41:K41"/>
    <mergeCell ref="D43:E43"/>
    <mergeCell ref="H43:I43"/>
    <mergeCell ref="J43:K43"/>
    <mergeCell ref="C32:E32"/>
    <mergeCell ref="C24:D24"/>
    <mergeCell ref="E24:F24"/>
    <mergeCell ref="G24:K24"/>
    <mergeCell ref="C26:D26"/>
    <mergeCell ref="E26:F26"/>
    <mergeCell ref="G26:K26"/>
    <mergeCell ref="C28:K28"/>
    <mergeCell ref="C30:E31"/>
    <mergeCell ref="F30:G30"/>
    <mergeCell ref="H30:J30"/>
    <mergeCell ref="K30:K31"/>
    <mergeCell ref="C16:K16"/>
    <mergeCell ref="C18:K18"/>
    <mergeCell ref="C20:K20"/>
    <mergeCell ref="C22:D22"/>
    <mergeCell ref="E22:F22"/>
    <mergeCell ref="G22:K22"/>
    <mergeCell ref="C14:K14"/>
    <mergeCell ref="C2:K2"/>
    <mergeCell ref="D4:H4"/>
    <mergeCell ref="J4:K4"/>
    <mergeCell ref="C7:K7"/>
    <mergeCell ref="C10:K10"/>
  </mergeCells>
  <conditionalFormatting sqref="C18:E18">
    <cfRule type="expression" dxfId="339" priority="27">
      <formula>$C$18="Muy Baja 20%"</formula>
    </cfRule>
    <cfRule type="expression" dxfId="338" priority="26">
      <formula>$C$18="Baja 40%"</formula>
    </cfRule>
    <cfRule type="expression" dxfId="337" priority="25">
      <formula>$C$18="Media 60%"</formula>
    </cfRule>
    <cfRule type="expression" dxfId="336" priority="24">
      <formula>$C$18="Alta 80%"</formula>
    </cfRule>
    <cfRule type="expression" dxfId="335" priority="23">
      <formula>$C$18="Muy Alta 100%"</formula>
    </cfRule>
  </conditionalFormatting>
  <conditionalFormatting sqref="E22">
    <cfRule type="expression" dxfId="334" priority="21">
      <formula>E22="Leve 20%"</formula>
    </cfRule>
    <cfRule type="expression" dxfId="333" priority="22">
      <formula>E22="Menor 40%"</formula>
    </cfRule>
    <cfRule type="expression" dxfId="332" priority="18">
      <formula>E22="Catastrófico 100%"</formula>
    </cfRule>
    <cfRule type="expression" dxfId="331" priority="19">
      <formula>E22="Mayor 80%"</formula>
    </cfRule>
    <cfRule type="expression" dxfId="330" priority="20">
      <formula>E22="Moderado 60%"</formula>
    </cfRule>
  </conditionalFormatting>
  <conditionalFormatting sqref="E24">
    <cfRule type="expression" dxfId="329" priority="13">
      <formula>E24="Catastrófico 100%"</formula>
    </cfRule>
    <cfRule type="expression" dxfId="328" priority="14">
      <formula>E24="Mayor 80%"</formula>
    </cfRule>
    <cfRule type="expression" dxfId="327" priority="15">
      <formula>E24="Moderado 60%"</formula>
    </cfRule>
    <cfRule type="expression" dxfId="326" priority="16">
      <formula>E24="Leve 20%"</formula>
    </cfRule>
    <cfRule type="expression" dxfId="325" priority="17">
      <formula>E24="Menor 40%"</formula>
    </cfRule>
  </conditionalFormatting>
  <conditionalFormatting sqref="E26">
    <cfRule type="expression" dxfId="324" priority="8">
      <formula>E26="Catastrófico 100%"</formula>
    </cfRule>
    <cfRule type="expression" dxfId="323" priority="9">
      <formula>E26="Mayor 80%"</formula>
    </cfRule>
    <cfRule type="expression" dxfId="322" priority="10">
      <formula>E26="Moderado 60%"</formula>
    </cfRule>
    <cfRule type="expression" dxfId="321" priority="11">
      <formula>E26="Leve 20%"</formula>
    </cfRule>
    <cfRule type="expression" dxfId="320" priority="12">
      <formula>E26="Menor 40%"</formula>
    </cfRule>
  </conditionalFormatting>
  <conditionalFormatting sqref="E57">
    <cfRule type="expression" dxfId="319" priority="31">
      <formula>$E$57="Bajo"</formula>
    </cfRule>
    <cfRule type="expression" dxfId="318" priority="28">
      <formula>$E$57="Extremo"</formula>
    </cfRule>
    <cfRule type="expression" dxfId="317" priority="29">
      <formula>$E$57="Alto"</formula>
    </cfRule>
    <cfRule type="expression" dxfId="316" priority="30">
      <formula>$E$57="Moderado"</formula>
    </cfRule>
  </conditionalFormatting>
  <conditionalFormatting sqref="G22:M22">
    <cfRule type="expression" dxfId="315" priority="3">
      <formula>$E$22&lt;&gt;""</formula>
    </cfRule>
  </conditionalFormatting>
  <conditionalFormatting sqref="G24:M24">
    <cfRule type="expression" dxfId="314" priority="2">
      <formula>$E$24&lt;&gt;""</formula>
    </cfRule>
  </conditionalFormatting>
  <conditionalFormatting sqref="G26:M26">
    <cfRule type="expression" dxfId="313" priority="1">
      <formula>$E$26&lt;&gt;""</formula>
    </cfRule>
  </conditionalFormatting>
  <conditionalFormatting sqref="J57">
    <cfRule type="expression" dxfId="312" priority="7">
      <formula>$J$57="Bajo"</formula>
    </cfRule>
    <cfRule type="expression" dxfId="311" priority="6">
      <formula>$J$57="Moderado"</formula>
    </cfRule>
    <cfRule type="expression" dxfId="310" priority="5">
      <formula>$J$57="Alto"</formula>
    </cfRule>
    <cfRule type="expression" dxfId="309" priority="4">
      <formula>$J$57="Extremo"</formula>
    </cfRule>
  </conditionalFormatting>
  <dataValidations count="8">
    <dataValidation type="list" allowBlank="1" showInputMessage="1" showErrorMessage="1" sqref="C44:C53" xr:uid="{A4ADBF1F-B448-45D8-8305-C81E053FB656}">
      <formula1>"Nacional,Regional,Centro Zonal"</formula1>
    </dataValidation>
    <dataValidation type="list" allowBlank="1" showInputMessage="1" showErrorMessage="1" sqref="K12" xr:uid="{EC51729F-8D7A-4F75-BD1B-99403CBC2239}">
      <formula1>"Cumplimiento,Reputacional,Económico"</formula1>
    </dataValidation>
    <dataValidation type="list" allowBlank="1" showInputMessage="1" showErrorMessage="1" sqref="C18:E18" xr:uid="{78C15545-9DBC-45C6-8E9D-992ABAF62080}">
      <formula1>"Muy Baja 20%,Baja 40%,Media 60%,Alta 80%,Muy Alta 100%"</formula1>
    </dataValidation>
    <dataValidation type="list" allowBlank="1" showInputMessage="1" showErrorMessage="1" sqref="J32:J40" xr:uid="{BE3E59EB-B64C-4A3E-A49F-D967D6B28913}">
      <formula1>"Con Registro,Sin Registro"</formula1>
    </dataValidation>
    <dataValidation type="list" allowBlank="1" showInputMessage="1" showErrorMessage="1" sqref="I32:I40" xr:uid="{CAEDA228-EA82-428B-A376-A0E14A354E8B}">
      <formula1>"Continua,Aleatoria"</formula1>
    </dataValidation>
    <dataValidation type="list" allowBlank="1" showInputMessage="1" showErrorMessage="1" sqref="H32:H40" xr:uid="{EC019ED8-C61E-4BE9-B307-765DFADAC510}">
      <formula1>"Documentado,Sin Documentar"</formula1>
    </dataValidation>
    <dataValidation type="list" allowBlank="1" showInputMessage="1" showErrorMessage="1" sqref="G32:G40" xr:uid="{3EEB88E4-6061-4746-BB23-4D4966F926F1}">
      <formula1>"Automático,Manual"</formula1>
    </dataValidation>
    <dataValidation type="list" allowBlank="1" showInputMessage="1" showErrorMessage="1" sqref="F32:F40" xr:uid="{140E7E61-97B6-48DE-AF59-CDAA32FAED45}">
      <formula1>"Preventivo,Detectivo,Correctivo"</formula1>
    </dataValidation>
  </dataValidations>
  <pageMargins left="0.82677165354330717" right="0.62992125984251968" top="1.0629921259842521" bottom="0.74803149606299213" header="0.31496062992125984" footer="0.31496062992125984"/>
  <pageSetup scale="43" orientation="portrait" r:id="rId1"/>
  <headerFooter>
    <oddHeader>&amp;L&amp;G&amp;C&amp;16PROCESO
MEJORA E INNOVACIÓN&amp;11
&amp;"-,Negrita"&amp;20FORMATO IDENTIFICACIÓN, ANÁLISIS, EVALUACIÓN Y TRATAMIENTO DE 
RIESGOS DE CALIDAD Y CORRUPCIÓN&amp;R&amp;16F1.P14.MI
Versión 1
Página &amp;P de &amp;N
14/10/2021
Clasificación de la Información:
PÚBLICA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52183A8082F7945A5C69582A1111BA4" ma:contentTypeVersion="20" ma:contentTypeDescription="Crear nuevo documento." ma:contentTypeScope="" ma:versionID="bd4f61f7b2917d61963f664dcf4a51af">
  <xsd:schema xmlns:xsd="http://www.w3.org/2001/XMLSchema" xmlns:xs="http://www.w3.org/2001/XMLSchema" xmlns:p="http://schemas.microsoft.com/office/2006/metadata/properties" xmlns:ns2="aa76a2b6-2d8b-4b48-9c76-a38e2f943d86" xmlns:ns3="382f7741-db5d-4517-982b-0fb041cad6f7" targetNamespace="http://schemas.microsoft.com/office/2006/metadata/properties" ma:root="true" ma:fieldsID="67060439a384d9c28ceefb9b67459f0f" ns2:_="" ns3:_="">
    <xsd:import namespace="aa76a2b6-2d8b-4b48-9c76-a38e2f943d86"/>
    <xsd:import namespace="382f7741-db5d-4517-982b-0fb041cad6f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76a2b6-2d8b-4b48-9c76-a38e2f943d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hidden="true" ma:internalName="MediaServiceAutoTags" ma:readOnly="true">
      <xsd:simpleType>
        <xsd:restriction base="dms:Text"/>
      </xsd:simpleType>
    </xsd:element>
    <xsd:element name="MediaServiceOCR" ma:index="11" nillable="true" ma:displayName="Extracted Text" ma:hidden="true" ma:internalName="MediaServiceOCR"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hidden="true" ma:internalName="MediaServiceKeyPoints" ma:readOnly="true">
      <xsd:simpleType>
        <xsd:restriction base="dms:Note"/>
      </xsd:simpleType>
    </xsd:element>
    <xsd:element name="MediaLengthInSeconds" ma:index="19" nillable="true" ma:displayName="Length (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2f7741-db5d-4517-982b-0fb041cad6f7" elementFormDefault="qualified">
    <xsd:import namespace="http://schemas.microsoft.com/office/2006/documentManagement/types"/>
    <xsd:import namespace="http://schemas.microsoft.com/office/infopath/2007/PartnerControls"/>
    <xsd:element name="SharedWithUsers" ma:index="14"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hidden="true" ma:internalName="SharedWithDetails" ma:readOnly="true">
      <xsd:simpleType>
        <xsd:restriction base="dms:Note"/>
      </xsd:simpleType>
    </xsd:element>
    <xsd:element name="TaxCatchAll" ma:index="22" nillable="true" ma:displayName="Taxonomy Catch All Column" ma:hidden="true" ma:list="{3a97ea30-14c3-495d-b4db-af20d6ebede1}" ma:internalName="TaxCatchAll" ma:showField="CatchAllData" ma:web="382f7741-db5d-4517-982b-0fb041cad6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a76a2b6-2d8b-4b48-9c76-a38e2f943d86">
      <Terms xmlns="http://schemas.microsoft.com/office/infopath/2007/PartnerControls"/>
    </lcf76f155ced4ddcb4097134ff3c332f>
    <TaxCatchAll xmlns="382f7741-db5d-4517-982b-0fb041cad6f7" xsi:nil="true"/>
  </documentManagement>
</p:properties>
</file>

<file path=customXml/itemProps1.xml><?xml version="1.0" encoding="utf-8"?>
<ds:datastoreItem xmlns:ds="http://schemas.openxmlformats.org/officeDocument/2006/customXml" ds:itemID="{192C8EDF-FC06-4B70-A455-D5D1A23DA927}">
  <ds:schemaRefs>
    <ds:schemaRef ds:uri="http://schemas.microsoft.com/sharepoint/v3/contenttype/forms"/>
  </ds:schemaRefs>
</ds:datastoreItem>
</file>

<file path=customXml/itemProps2.xml><?xml version="1.0" encoding="utf-8"?>
<ds:datastoreItem xmlns:ds="http://schemas.openxmlformats.org/officeDocument/2006/customXml" ds:itemID="{166405E7-C5EC-4D58-83F2-300D1FA70D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76a2b6-2d8b-4b48-9c76-a38e2f943d86"/>
    <ds:schemaRef ds:uri="382f7741-db5d-4517-982b-0fb041cad6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4ACD940-286C-4B40-B562-58939BA6C954}">
  <ds:schemaRefs>
    <ds:schemaRef ds:uri="http://schemas.microsoft.com/office/2006/metadata/properties"/>
    <ds:schemaRef ds:uri="http://schemas.microsoft.com/office/infopath/2007/PartnerControls"/>
    <ds:schemaRef ds:uri="aa76a2b6-2d8b-4b48-9c76-a38e2f943d86"/>
    <ds:schemaRef ds:uri="382f7741-db5d-4517-982b-0fb041cad6f7"/>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21</vt:i4>
      </vt:variant>
      <vt:variant>
        <vt:lpstr>Rangos con nombre</vt:lpstr>
      </vt:variant>
      <vt:variant>
        <vt:i4>1</vt:i4>
      </vt:variant>
    </vt:vector>
  </HeadingPairs>
  <TitlesOfParts>
    <vt:vector size="22" baseType="lpstr">
      <vt:lpstr>RC1+ 2026 (2)</vt:lpstr>
      <vt:lpstr>AB2+</vt:lpstr>
      <vt:lpstr>DE2+</vt:lpstr>
      <vt:lpstr>GTI3+</vt:lpstr>
      <vt:lpstr>PP2+-26</vt:lpstr>
      <vt:lpstr>P1+</vt:lpstr>
      <vt:lpstr>P4+</vt:lpstr>
      <vt:lpstr>P5+</vt:lpstr>
      <vt:lpstr>GTH6+</vt:lpstr>
      <vt:lpstr>GF6+</vt:lpstr>
      <vt:lpstr>GF7+</vt:lpstr>
      <vt:lpstr>GF8+</vt:lpstr>
      <vt:lpstr>GJ3+</vt:lpstr>
      <vt:lpstr>GJ5+</vt:lpstr>
      <vt:lpstr>IV1+</vt:lpstr>
      <vt:lpstr>IV2+</vt:lpstr>
      <vt:lpstr>IV3+</vt:lpstr>
      <vt:lpstr>EI2+</vt:lpstr>
      <vt:lpstr>EI3+</vt:lpstr>
      <vt:lpstr>SA5+</vt:lpstr>
      <vt:lpstr>Hoja2</vt:lpstr>
      <vt:lpstr>'P1+'!Área_de_impresión</vt:lpstr>
    </vt:vector>
  </TitlesOfParts>
  <Manager/>
  <Company>InKulpado666</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Lined Yurani Rey Herrera</cp:lastModifiedBy>
  <cp:revision/>
  <dcterms:created xsi:type="dcterms:W3CDTF">2021-09-20T22:12:34Z</dcterms:created>
  <dcterms:modified xsi:type="dcterms:W3CDTF">2026-01-31T21:41:43Z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0x010100B52183A8082F7945A5C69582A1111BA4</vt:lpwstr>
  </property>
  <property fmtid="{D5CDD505-2E9C-101B-9397-08002B2CF9AE}" pid="3" name="MediaServiceImageTags">
    <vt:lpwstr/>
  </property>
</Properties>
</file>