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codeName="ThisWorkbook" checkCompatibility="1" defaultThemeVersion="166925"/>
  <mc:AlternateContent xmlns:mc="http://schemas.openxmlformats.org/markup-compatibility/2006">
    <mc:Choice Requires="x15">
      <x15ac:absPath xmlns:x15ac="http://schemas.microsoft.com/office/spreadsheetml/2010/11/ac" url="https://icbfgob.sharepoint.com/sites/FS_OCI/Documentos compartidos/CONTRATISTAS_2024/2.APOYO/CETINA_GÓMEZ_DIANA_PAOLA/DOCUMENTOS_ADICIONALES/EKOGUI/INFORME PARA LA OAJ/"/>
    </mc:Choice>
  </mc:AlternateContent>
  <xr:revisionPtr revIDLastSave="0" documentId="8_{278DD94D-85CC-4CDF-9E76-4C8EB66CBFAC}" xr6:coauthVersionLast="47" xr6:coauthVersionMax="47" xr10:uidLastSave="{00000000-0000-0000-0000-000000000000}"/>
  <bookViews>
    <workbookView xWindow="-120" yWindow="-120" windowWidth="29040" windowHeight="15840" tabRatio="77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sharedStrings.xml><?xml version="1.0" encoding="utf-8"?>
<sst xmlns="http://schemas.openxmlformats.org/spreadsheetml/2006/main" count="751" uniqueCount="647">
  <si>
    <t>JEFE FINANCIERO</t>
  </si>
  <si>
    <t>JEFE JURÍDICO</t>
  </si>
  <si>
    <t>ENLACE DE PAGOS</t>
  </si>
  <si>
    <t>JEFE CONTROL INTERNO</t>
  </si>
  <si>
    <t>SECRETARIO TÉCNICO</t>
  </si>
  <si>
    <t>ADMINISTRADOR DE LA ENTIDAD</t>
  </si>
  <si>
    <t>FECHA CREACIÓN  EN EKOGUI</t>
  </si>
  <si>
    <t>NOMBRE</t>
  </si>
  <si>
    <t>Pagos</t>
  </si>
  <si>
    <t>Uso del sistema</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</si>
  <si>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</si>
  <si>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</si>
  <si>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</si>
  <si>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</si>
  <si>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</si>
  <si>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</si>
  <si>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</si>
  <si>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</si>
  <si>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</si>
  <si>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</si>
  <si>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</si>
  <si>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</si>
  <si>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</si>
  <si>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</si>
  <si>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</si>
  <si>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</si>
  <si>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</si>
  <si>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</si>
  <si>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</si>
  <si>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</si>
  <si>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</si>
  <si>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</si>
  <si>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</si>
  <si>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</si>
  <si>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</si>
  <si>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</si>
  <si>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</si>
  <si>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</si>
  <si>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</si>
  <si>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</si>
  <si>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</si>
  <si>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</si>
  <si>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</si>
  <si>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</si>
  <si>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</si>
  <si>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</si>
  <si>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</si>
  <si>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</si>
  <si>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</si>
  <si>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</si>
  <si>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</si>
  <si>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</si>
  <si>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</si>
  <si>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</si>
  <si>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</si>
  <si>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</si>
  <si>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</si>
  <si>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</si>
  <si>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</si>
  <si>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</si>
  <si>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</si>
  <si>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</si>
  <si>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</si>
  <si>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</si>
  <si>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</si>
  <si>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</si>
  <si>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</si>
  <si>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</si>
  <si>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</si>
  <si>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</si>
  <si>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</si>
  <si>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ACTUALIZADO</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</si>
  <si>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</si>
  <si>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</si>
  <si>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</si>
  <si>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</si>
  <si>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</si>
  <si>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</si>
  <si>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</si>
  <si>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</si>
  <si>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</si>
  <si>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</si>
  <si>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</si>
  <si>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</si>
  <si>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</si>
  <si>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</si>
  <si>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</si>
  <si>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</si>
  <si>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</si>
  <si>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</si>
  <si>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</si>
  <si>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</si>
  <si>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</si>
  <si>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</si>
  <si>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</si>
  <si>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</si>
  <si>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</si>
  <si>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</si>
  <si>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</si>
  <si>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</si>
  <si>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</si>
  <si>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</si>
  <si>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</si>
  <si>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</si>
  <si>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</si>
  <si>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</si>
  <si>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</si>
  <si>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</si>
  <si>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</si>
  <si>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</si>
  <si>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</si>
  <si>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</si>
  <si>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</si>
  <si>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</si>
  <si>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</si>
  <si>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</si>
  <si>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</si>
  <si>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</si>
  <si>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</si>
  <si>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</si>
  <si>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</si>
  <si>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</si>
  <si>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</si>
  <si>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</si>
  <si>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</si>
  <si>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</si>
  <si>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</si>
  <si>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</si>
  <si>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</si>
  <si>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</si>
  <si>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</si>
  <si>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</si>
  <si>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</si>
  <si>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</si>
  <si>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</si>
  <si>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</si>
  <si>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</si>
  <si>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</si>
  <si>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</si>
  <si>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</si>
  <si>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</si>
  <si>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</si>
  <si>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</si>
  <si>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</si>
  <si>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</si>
  <si>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</si>
  <si>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</si>
  <si>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</si>
  <si>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</si>
  <si>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</si>
  <si>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</si>
  <si>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Fecha de diligenciamiento de plantilla/Descarga</t>
  </si>
  <si>
    <t>Su Entidad Gestiona pagos en SIIF-MinHacienda</t>
  </si>
  <si>
    <t>Tienen información estudios</t>
  </si>
  <si>
    <t xml:space="preserve"> # CON PROVISIÓN IGUAL A CERO</t>
  </si>
  <si>
    <t>OTRA ORDEN TERRITORIAL</t>
  </si>
  <si>
    <t>Genera Acciones de Mejoramiento</t>
  </si>
  <si>
    <t>AM_OBS1</t>
  </si>
  <si>
    <t>AM_OBS2</t>
  </si>
  <si>
    <t>AM_OBS3</t>
  </si>
  <si>
    <t>AM_OBS4</t>
  </si>
  <si>
    <t>AM_OBS5</t>
  </si>
  <si>
    <t>AM_OBS6</t>
  </si>
  <si>
    <t>Observaciones Globales</t>
  </si>
  <si>
    <t>OG_OBS7</t>
  </si>
  <si>
    <t>Genera Plan de Mejoramiento</t>
  </si>
  <si>
    <t>REGISTRO DURANTE SEGUNDO SEMESTRE DE 2023</t>
  </si>
  <si>
    <t>Respuesta</t>
  </si>
  <si>
    <t>Gestion</t>
  </si>
  <si>
    <t>SESIONES CC</t>
  </si>
  <si>
    <t>FICHAS_CC</t>
  </si>
  <si>
    <t>OBS8</t>
  </si>
  <si>
    <t>AM_OBS8</t>
  </si>
  <si>
    <t>Comites de Conciliación</t>
  </si>
  <si>
    <t>COMITES DE CONCILIACION</t>
  </si>
  <si>
    <t>Gestión de Fichas</t>
  </si>
  <si>
    <t>Gestión de sesiones</t>
  </si>
  <si>
    <t>Posteriores al 01-01-2020 (Ekogui 2.0 Producción)</t>
  </si>
  <si>
    <t>Entre 21-03-2019 y 31-12-2019 (EK 2.0 Estabilización)</t>
  </si>
  <si>
    <t>USUARIOS ACTIVOS 30 DE JUNIO DE 2024</t>
  </si>
  <si>
    <t>Plantilla de certificado de Control Interno eKOGUI I semestre 2024</t>
  </si>
  <si>
    <t>Abogados al 30 de junio de 2024</t>
  </si>
  <si>
    <t>ABOGADOS ACTIVOS AL 30-06-2024</t>
  </si>
  <si>
    <t>RETIRADOS EN LA ENTIDAD PRIMER SEMESTRE 2024 SEGÚN JURIDICA</t>
  </si>
  <si>
    <t>INACTIVADOS EN EKOGUI PRIMER SEMESTRE 2024</t>
  </si>
  <si>
    <t>PROCESOS ACTIVOS AL 30 DE JUNIO DE 2024</t>
  </si>
  <si>
    <t>PROCESOS TERMINADOS 30 DE JUNIO DE 2024</t>
  </si>
  <si>
    <t>PROCESOS TERMINADOS EN 1DO SEMESTRE 2024 SEGÚN JURIDICA</t>
  </si>
  <si>
    <t>PROCESOS TERMINADOS EN EKOGUI AL 30 DE JUNIO 2024</t>
  </si>
  <si>
    <r>
      <t xml:space="preserve">(3)En el reporte de </t>
    </r>
    <r>
      <rPr>
        <b/>
        <i/>
        <sz val="9"/>
        <color theme="1"/>
        <rFont val="Calibri"/>
        <family val="2"/>
        <scheme val="minor"/>
      </rPr>
      <t>Activos</t>
    </r>
    <r>
      <rPr>
        <i/>
        <sz val="9"/>
        <color theme="1"/>
        <rFont val="Calibri"/>
        <family val="2"/>
        <scheme val="minor"/>
      </rPr>
      <t xml:space="preserve"> al 30 de junio 2024 verifique la columna</t>
    </r>
    <r>
      <rPr>
        <b/>
        <i/>
        <sz val="9"/>
        <color theme="1"/>
        <rFont val="Calibri"/>
        <family val="2"/>
        <scheme val="minor"/>
      </rPr>
      <t xml:space="preserve"> Estado General del proceso</t>
    </r>
  </si>
  <si>
    <t>PROCESOS ACTIVOS EKOGUI - CALIDAD DEMANDADO AL 30-06-2024</t>
  </si>
  <si>
    <t>PROCESOS EN EKOGUI CON CALIFICACIÓN EN 1DO SEMESTRE 2024</t>
  </si>
  <si>
    <t>(6) Solo se consideran los procesos activos en e-KOGUI - calidad demandado al 30 de junio de 2024 que tengan calificación de riesgo</t>
  </si>
  <si>
    <t>(4)Equivalente a un valor indexado de $42.900 millones a 30 de junio de 2024</t>
  </si>
  <si>
    <t>PREJUDICIALES ACTIVOS AL 30-06-2024</t>
  </si>
  <si>
    <t>REGISTRO DURANTE PRIMER SEMESTRE DE 2024</t>
  </si>
  <si>
    <t>REGISTRO EN PRIMER SEMESTRE DE 2023 Y ANTERIORES</t>
  </si>
  <si>
    <t>PREJUDICIALES TERMINADOS 1DO SEMESTRE 2024</t>
  </si>
  <si>
    <t>TOTAL PREJUDICIALES TERMINADOS 1DO SEM. 2024 SEGÚN JURIDICA</t>
  </si>
  <si>
    <t>TERMINADOS EN EKOGUI ÚLTIMA ACTUACIÓN  1DO SEM. 2024</t>
  </si>
  <si>
    <t>ARBITRAMENTOS ACTIVOS AL 30-06-2024 SEGÚN JURIDICA</t>
  </si>
  <si>
    <t>TOTAL ARBITRAMENTOS TERMINADOS  AL 30-06-2024 SEGÚN JURIDICA</t>
  </si>
  <si>
    <t>Su Entidad Gestiono Sesiones del Comites de conciliacion atraves del sistema Ekogui en I semestre 2024</t>
  </si>
  <si>
    <t>Su Entidad Elaboro las fichas de conciliacion a traves del Sistema Ekogui durante I semestre 2024</t>
  </si>
  <si>
    <t>Su entidad utilizo el modulo de pagos en 2024-I?</t>
  </si>
  <si>
    <t>Plantilla de certificado de Control Interno I semestre 2024</t>
  </si>
  <si>
    <t>CERTIFICACION DE INFORMACION LITIGIOSA eKOGUI, DE QUE TRATA EL ARTICULO 2.2.3.4.1.14 DEL DECRETO 1069 de 2015.</t>
  </si>
  <si>
    <t>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 
Con el diligenciamiento del presente formulario, el Jefe de la Oficina de Control Interno manifiesta bajo la gravedad de juramento que la información registrada es verídica y corresponde a la realidad litigiosa de la Entidad.</t>
  </si>
  <si>
    <t>FIRMA DEL JEFE DE OFICINA DE CONTROL INTERNO O QUIEN HAGA SUS VECES</t>
  </si>
  <si>
    <t>PROCESOS EN EKOGUI CON CALIFICACIÓN ANTERIOR AL PERIODO INFORMADO</t>
  </si>
  <si>
    <t xml:space="preserve">TERMINADOS EN EKOGUI DURANTE 1DO SEMESTRE 2024 </t>
  </si>
  <si>
    <t>PARQUES NACIONALES NATURALES DE COLOMBIA</t>
  </si>
  <si>
    <t>IMPRENTA NACIONAL DE COLOMBIA</t>
  </si>
  <si>
    <t>FONDO ROTATORIO DEL MINISTERIO DE RELACIONES EXTERIORES</t>
  </si>
  <si>
    <t>MINISTERIO DE RELACIONES EXTERIORES</t>
  </si>
  <si>
    <t>UNIDAD ADMINISTRATIVA ESPECIAL PARA LA ATENCION Y REPARACION INTEGRAL A LAS VICTIMAS</t>
  </si>
  <si>
    <t>SISTEMAS INTELIGENTES EN RED S.A.S.</t>
  </si>
  <si>
    <t>DIRECCION DE IMPUESTOS Y ADUANAS NACIONALES - DIAN -DIRECCION SECCIONAL DE IMPUESTOS Y ADUANAS DE QUIBDO</t>
  </si>
  <si>
    <t xml:space="preserve">DIRECCION GENERAL MARITIMA </t>
  </si>
  <si>
    <t>CAJA DE SUELDOS DE RETIRO DE LA POLICIA NACIONAL</t>
  </si>
  <si>
    <t>CAJA PROMOTORA DE VIVIENDA MILITAR Y DE POLICIA</t>
  </si>
  <si>
    <t>INDUSTRIA MILITAR</t>
  </si>
  <si>
    <t>FONDO ROTATORIO DE LA POLICIA NACIONAL</t>
  </si>
  <si>
    <t>INSTITUTO NACIONAL PARA CIEGOS</t>
  </si>
  <si>
    <t>INSTITUTO NACIONAL DE FORMACION TECNICA PROFESIONAL DE SAN JUAN DEL CESAR</t>
  </si>
  <si>
    <t>SUPERINTENDENCIA FINANCIERA DE COLOMBIA</t>
  </si>
  <si>
    <t>DIRECCION NACIONAL DE DERECHO DE AUTOR</t>
  </si>
  <si>
    <t>AGENCIA NACIONAL DE HIDROCARBUROS</t>
  </si>
  <si>
    <t>COMISION DE REGULACION DE ENERGIA Y GAS</t>
  </si>
  <si>
    <t>ECOPETROL S.A. - NIVEL CENTRAL</t>
  </si>
  <si>
    <t>INSTITUTO DE PLANIFICACION Y PROMOCION DE SOLUCIONES ENERGETICAS PARA LAS ZONAS NO INTERCONECTADAS</t>
  </si>
  <si>
    <t>MINISTERIO DE MINAS Y ENERGIA</t>
  </si>
  <si>
    <t>DEPARTAMENTO NACIONAL DE PLANEACION</t>
  </si>
  <si>
    <t>FONDO DE PREVISION SOCIAL DEL CONGRESO DE LA REPUBLICA</t>
  </si>
  <si>
    <t>INSTITUTO NACIONAL DE SALUD</t>
  </si>
  <si>
    <t>INSTITUTO NACIONAL DE VIGILANCIA DE MEDICAMENTOS Y ALIMENTOS</t>
  </si>
  <si>
    <t>UNIVERSIDAD COLEGIO MAYOR DE CUNDINAMARCA</t>
  </si>
  <si>
    <t>MINISTERIO DE SALUD Y PROTECCION SOCIAL</t>
  </si>
  <si>
    <t>UNIDAD NACIONAL DE PROTECCION</t>
  </si>
  <si>
    <t>DEPARTAMENTO ADMINISTRATIVO DIRECCION NACIONAL DE INTELIGENCIA</t>
  </si>
  <si>
    <t>UNIDAD ADMINISTRATIVA ESPECIAL JUNTA  CENTRAL DE CONTADORES</t>
  </si>
  <si>
    <t>INSTITUTO AMAZONICO DE INVESTIGACIONES CIENTIFICAS</t>
  </si>
  <si>
    <t>INSTITUTO DE INVESTIGACIONES AMBIENTALES DEL PACIFICO JOHN VON NEUMANN</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</si>
  <si>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</si>
  <si>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</si>
  <si>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</si>
  <si>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</si>
  <si>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</si>
  <si>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</si>
  <si>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</si>
  <si>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</si>
  <si>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</si>
  <si>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</si>
  <si>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</si>
  <si>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</si>
  <si>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</si>
  <si>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</si>
  <si>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</si>
  <si>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</si>
  <si>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</si>
  <si>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</si>
  <si>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</si>
  <si>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</si>
  <si>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</si>
  <si>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</si>
  <si>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</si>
  <si>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</si>
  <si>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</si>
  <si>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</si>
  <si>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</si>
  <si>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</si>
  <si>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</si>
  <si>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</si>
  <si>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</si>
  <si>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</si>
  <si>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</si>
  <si>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</si>
  <si>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</si>
  <si>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</si>
  <si>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</si>
  <si>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PATRIMONIO RECEPTOR DE LOS ACTIVOS DE TELECOM Y LAS TELEASOCIADAS</t>
  </si>
  <si>
    <t>EMPRESA COLOMBIANA DE PETROLEOS - ECOPETROL - REGIONAL ORINOQUIA</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</si>
  <si>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</si>
  <si>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</si>
  <si>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</si>
  <si>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</si>
  <si>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</si>
  <si>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</si>
  <si>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</si>
  <si>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</si>
  <si>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</si>
  <si>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</si>
  <si>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</si>
  <si>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</si>
  <si>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</si>
  <si>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</si>
  <si>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</si>
  <si>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</si>
  <si>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</si>
  <si>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</si>
  <si>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</si>
  <si>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</si>
  <si>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</si>
  <si>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</si>
  <si>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</si>
  <si>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</si>
  <si>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</si>
  <si>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</si>
  <si>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</si>
  <si>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</si>
  <si>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</si>
  <si>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</si>
  <si>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</si>
  <si>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</si>
  <si>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</si>
  <si>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</si>
  <si>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</si>
  <si>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</si>
  <si>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</si>
  <si>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</si>
  <si>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</si>
  <si>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</si>
  <si>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</si>
  <si>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</si>
  <si>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</si>
  <si>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</si>
  <si>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</si>
  <si>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</si>
  <si>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</si>
  <si>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</si>
  <si>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</si>
  <si>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MINISTERIO DE EDUCACION NACIONAL</t>
  </si>
  <si>
    <t>INSTITUTO DE INVESTIGACIONES MARINAS Y COSTERAS JOSE BENITO VIVES DE ANDREIS</t>
  </si>
  <si>
    <t>CORPORACION AUTONOMA REGIONAL DE BOYACA</t>
  </si>
  <si>
    <t>CORPORACION AUTONOMA REGIONAL DE CALDAS</t>
  </si>
  <si>
    <t xml:space="preserve">CORPORACION AUTONOMA REGIONAL DE CHIVOR </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</si>
  <si>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</si>
  <si>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</si>
  <si>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</si>
  <si>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</si>
  <si>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</si>
  <si>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</si>
  <si>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</si>
  <si>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</si>
  <si>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</si>
  <si>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</si>
  <si>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</si>
  <si>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</si>
  <si>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</si>
  <si>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</si>
  <si>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</si>
  <si>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</si>
  <si>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</si>
  <si>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</si>
  <si>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</si>
  <si>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</si>
  <si>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</si>
  <si>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</si>
  <si>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</si>
  <si>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</si>
  <si>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</si>
  <si>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</si>
  <si>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INSTITUTO TECNICO NACIONAL DE COMERCIO SIMON RODRIGUEZ</t>
  </si>
  <si>
    <t>INSTITUTO TOLIMENSE DE FORMACION TECNICA PROFESIONAL</t>
  </si>
  <si>
    <t>CORPORACION NACIONAL PARA LA RECONSTRUCCION DE LA CUENCA DEL RIO PAEZ Y ZONAS ALEDANAS</t>
  </si>
  <si>
    <t>CENTRALES ELECTRICAS DE NARINO S.A. E.S.P.</t>
  </si>
  <si>
    <t>ELECTRIFICADORA DEL CAQUETA S.A. E.S.P.</t>
  </si>
  <si>
    <t>GENERADORA Y COMERCIALIZADORA DE ENERGIA DEL CARIBE S.A. E.S.P.</t>
  </si>
  <si>
    <t>INTERCONEXION ELECTRICA S.A. E.S.P.</t>
  </si>
  <si>
    <t>SANATORIO DE AGUA DE DIOS, EMPRESA SOCIAL DEL ESTADO</t>
  </si>
  <si>
    <t>UNIVERSIDAD DE CALDAS</t>
  </si>
  <si>
    <t>UNIVERSIDAD DE LA AMAZONIA</t>
  </si>
  <si>
    <t>UNIVERSIDAD DE LOS LLANOS</t>
  </si>
  <si>
    <t>UNIVERSIDAD DEL CAUCA</t>
  </si>
  <si>
    <t>UNIVERSIDAD DEL PACIFICO</t>
  </si>
  <si>
    <t>UNIVERSIDAD TECNOLOGICA DE PEREIRA</t>
  </si>
  <si>
    <t>UNIVERSIDAD PEDAGOGICA Y TECNOLOGICA DE COLOMBIA</t>
  </si>
  <si>
    <t>UNIVERSIDAD SURCOLOMBIANA</t>
  </si>
  <si>
    <t>UNIVERSIDAD TECNOLOGICA DEL CHOCO DIEGO LUIS CORDOBA</t>
  </si>
  <si>
    <t>CORPORACION AUTONOMA REGIONAL DEL ATLANTICO</t>
  </si>
  <si>
    <t>CORPORACION AUTONOMA REGIONAL DEL VALLE DEL CAUCA</t>
  </si>
  <si>
    <t>CORPORACION AUTONOMA REGIONAL DEL CESAR</t>
  </si>
  <si>
    <t>CORPORACION AUTONOMA REGIONAL DEL SUR DE BOLIVAR</t>
  </si>
  <si>
    <t>CENTRALES ELECTRICAS DEL CAUCA S.A. E.S.P.</t>
  </si>
  <si>
    <t>ELECTRIFICADORA DEL META S.A. E.S.P.</t>
  </si>
  <si>
    <t xml:space="preserve">COMPANIA DE EXPERTOS EN MERCADO S.A - XM S.A </t>
  </si>
  <si>
    <t xml:space="preserve">SOCIEDAD DE TELEVISION DE CALDAS, RISARALDA Y QUINDIO LTDA </t>
  </si>
  <si>
    <t>CANAL REGIONAL DE TELEVISION DEL CARIBE LTDA</t>
  </si>
  <si>
    <t>CORPORACION DE CIENCIA Y TECNOLOGIA PARA EL DESARROLLO DE LA INDUSTRIA NAVAL, MARITIMA Y FLUVIAL</t>
  </si>
  <si>
    <t>UNIVERSIDAD DE CORDOBA</t>
  </si>
  <si>
    <t>EMPRESA DISTRIBUIDORA DEL PACIFICO S.A. E.S.P.</t>
  </si>
  <si>
    <t>EMPRESA PUBLICA DE ALCANTARILLADO DE SANTANDER S.A. E.S.P.</t>
  </si>
  <si>
    <t>GESTION ENERGETICA S.A. E.S.P.</t>
  </si>
  <si>
    <t>TRANSELCA S.A. E.S.P.</t>
  </si>
  <si>
    <t>ELECTRIFICADORA DEL HUILA S.A. E.S.P.</t>
  </si>
  <si>
    <t xml:space="preserve">EMPRESA DE TELECOMUNICACIONES DE BUCARAMANGA S.A E.S.P </t>
  </si>
  <si>
    <t>OPERACIONES TECNOLOGICAS Y COMERCIALES S.A.S.</t>
  </si>
  <si>
    <t>INTERCOLOMBIA S.A. E.S.P</t>
  </si>
  <si>
    <t>CENTRAL DE ABASTOS DE CUCUTA S.A.- EN LIQUIDACION-</t>
  </si>
  <si>
    <t>ESENTTIA S.A</t>
  </si>
  <si>
    <t>ELECTRIFICADORA DEL TOLIMA SA  EMPRESA DE SERVICIOS PUBLICOS ELECTROLIMA SA ESP EN LIQUIDACION</t>
  </si>
  <si>
    <t>SANATORIO DE CONTRATACION, EMPRESA SOCIAL DEL ESTADO</t>
  </si>
  <si>
    <t>UNIVERSIDAD POPULAR DEL CESAR</t>
  </si>
  <si>
    <t>INTERNEXA S.A</t>
  </si>
  <si>
    <t>EMPRESA DE ENERGIA DEL AMAZONAS S.A. E.S.P.</t>
  </si>
  <si>
    <t>BIOENERGY S.A.S.</t>
  </si>
  <si>
    <t>CONCESION COSTERA CARTAGENA BARRANQUILLA S.A.S</t>
  </si>
  <si>
    <t>CENTRO DE DIAGNÓSTICO AUTOMOTOR DE CALDAS</t>
  </si>
  <si>
    <t>PATRIMONIO AUTONOMO PAP EMPRESA DE ENERGIA ELECTRICA DE MAGANGUE S.A. E.S.P. EN LIQUIDACION</t>
  </si>
  <si>
    <t>PAR INURBE EN LIQUIDACION</t>
  </si>
  <si>
    <t>FONDO NACIONAL DE ESTUPEFACIENTES</t>
  </si>
  <si>
    <t>PAR CAJA AGRARIA EN LIQUIDACION C.A.L</t>
  </si>
  <si>
    <t>PATRIMONIO AUTONOMO PAP E.S.E JOSE PRUDENCIO PADILLA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</si>
  <si>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</si>
  <si>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</si>
  <si>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</si>
  <si>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</si>
  <si>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</si>
  <si>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</si>
  <si>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</si>
  <si>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</si>
  <si>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BANCO CENTRAL HIPOTECARIO EN LIQUIDACION -PROCESOS-</t>
  </si>
  <si>
    <t>PATRIMONIO AUTONOMO BANCO CAFETERO</t>
  </si>
  <si>
    <t>PATRIMONIO AUTONOMO CAJANAL E.I.C.E. EN LIQUIDACION</t>
  </si>
  <si>
    <t xml:space="preserve">PATRIMONIO AUTONOMO DE REMANENTES COMISION NACIONAL DE TELEVISION </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</si>
  <si>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</si>
  <si>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</si>
  <si>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</si>
  <si>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</si>
  <si>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</si>
  <si>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</si>
  <si>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</si>
  <si>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</si>
  <si>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PATRIMONIO AUTÓNOMO FONDO NACIONAL DE TURISMO FONTUR</t>
  </si>
  <si>
    <t>DIRECCION DE IMPUESTOS Y ADUANAS NACIONALES - DIAN -DIRECCION SECCIONAL DE ADUANAS DE BOGOTA</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</si>
  <si>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</si>
  <si>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</si>
  <si>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</si>
  <si>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</si>
  <si>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</si>
  <si>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</si>
  <si>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</si>
  <si>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</si>
  <si>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</si>
  <si>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</si>
  <si>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</si>
  <si>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</si>
  <si>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PAR CAPRECOM LIQUIDADO</t>
  </si>
  <si>
    <t>PATRIMONIO AUTONOMO FONDO NACIONAL DE SALUD DE LAS PERSONAS PRIVADAS DE LA LIBERTAD</t>
  </si>
  <si>
    <t>PATRIMONIO AUTONOMO INNPULSA</t>
  </si>
  <si>
    <t>DIRECCION DE SANIDAD DE LA POLICIA NACIONAL</t>
  </si>
  <si>
    <t>LA PREVISORA COMPAÑIA DE SEGUROS - RECOBROS Y SALVAMENTOS</t>
  </si>
  <si>
    <t>PATRIMONIO AUTONOMO DE REMANENTES PAR ANTV LIQUIDADA</t>
  </si>
  <si>
    <t>PATRIMONIO AUTÓNOMO COLOMBIA PRODUCTIVA</t>
  </si>
  <si>
    <t>CONSORCIO FONDO COLOMBIA EN PAZ 2019</t>
  </si>
  <si>
    <t>FONDO DE FINANCIAMIENTO DE LA INFRAESTRUCTURA EDUCATIVA</t>
  </si>
  <si>
    <t>PAR BCH EN LIQUIDACION - FIDUAGRARIA</t>
  </si>
  <si>
    <t>PROGRAMA DE VIVIENDA  RURAL</t>
  </si>
  <si>
    <t>FONDO NACIONAL DEL PASIVO PENSIONAL Y PRESTACIONAL DE LA ELECTRIFICADORA DEL CARIBE S.A. E.S.P –FONECA</t>
  </si>
  <si>
    <t>INSTITUTO NACIONAL DE FORMACION TECNICA PROFESIONAL DEL DEPARTAMENTO DE SAN ANDRES, PROVIDENCIA Y SANTA CATALINA</t>
  </si>
  <si>
    <t>UNIVERSIDAD PEDAGOGICA NACIONAL</t>
  </si>
  <si>
    <t>EMPRESA DE ENERGIA DEL ARCHIPIELAGO DE SAN ANDRES, PROVIDENCIA Y SANTA CATALINA S.A. E.S.P.</t>
  </si>
  <si>
    <t>EMPRESA URRA S.A. E.S.P.</t>
  </si>
  <si>
    <t>REFINERIA DE CARTAGENA S.A.S</t>
  </si>
  <si>
    <t>AGENCIA DE DESARROLLO RURAL</t>
  </si>
  <si>
    <t>AGENCIA DE RENOVACION DEL TERRITORIO</t>
  </si>
  <si>
    <t>UNIDAD DE BUSQUEDA DE PERSONAS DADAS POR DESAPARECIDAS EN EL CONTEXTO Y EN RAZON AL CONFLICTO ARMADO</t>
  </si>
  <si>
    <t>COMISION PARA EL ESCLARECIMIENTO DE LA VERDAD, LA CONVIVENCIA Y LA NO REPETICION</t>
  </si>
  <si>
    <t>UNIDAD ADMINISTRATIVA ESPECIAL DE LA JUSTICIA PENAL MILITAR Y POLICIAL</t>
  </si>
  <si>
    <t>UNIDAD DE PLANEACION  DE INFRAESTRUCTURA  DE TRANSPORTE</t>
  </si>
  <si>
    <t>UNIDAD ADMINISTRATIVA ESPECIAL DE ALIMENTACIÓN ESCOLAR</t>
  </si>
  <si>
    <t>MINISTERIO DE IGUALDAD Y EQUIDAD</t>
  </si>
  <si>
    <t>CORPORACION DE ALTA TECNOLOGIA PARA LA DEFENSA</t>
  </si>
  <si>
    <t>INSTITUTO COLOMBIANO AGROPECUARIO</t>
  </si>
  <si>
    <t>MINISTERIO DE AGRICULTURA Y DESARROLLO RURAL</t>
  </si>
  <si>
    <t>INSTITUTO DE HIDROLOGIA, METEOROLOGIA Y ESTUDIOS AMBIENTALES</t>
  </si>
  <si>
    <t>COMISION DE REGULACION DE AGUA POTABLE Y SANEAMIENTO BASICO</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</si>
  <si>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</si>
  <si>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</si>
  <si>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</si>
  <si>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</si>
  <si>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</si>
  <si>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</si>
  <si>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</si>
  <si>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CLUB MILITAR DE OFICIALES</t>
  </si>
  <si>
    <t>DEFENSA CIVIL COLOMBIANA</t>
  </si>
  <si>
    <t>HOSPITAL MILITAR CENTRAL</t>
  </si>
  <si>
    <t>INSTITUTO DE CASAS FISCALES DEL EJERCITO</t>
  </si>
  <si>
    <t>MINISTERIO DE DEFENSA NACIONAL</t>
  </si>
  <si>
    <t>DIRECCION GENERAL DE LA POLICIA NACIONAL</t>
  </si>
  <si>
    <t>SUPERINTENDENCIA DE VIGILANCIA Y SEGURIDAD PRIVADA</t>
  </si>
  <si>
    <t>SUPERINTENDENCIA DE LA ECONOMIA SOLIDARIA</t>
  </si>
  <si>
    <t>INSTITUTO NACIONAL PARA SORDOS</t>
  </si>
  <si>
    <t>MINISTERIO DE EDUCACION NACIONAL - COMPARTIDO</t>
  </si>
  <si>
    <t>DEPARTAMENTO ADMINISTRATIVO NACIONAL DE ESTADISTICA</t>
  </si>
  <si>
    <t>INSTITUTO GEOGRAFICO AGUSTIN CODAZZI</t>
  </si>
  <si>
    <t>DEPARTAMENTO ADMINISTRATIVO DE LA FUNCION PUBLICA</t>
  </si>
  <si>
    <t>ESCUELA SUPERIOR DE ADMINISTRACION PUBLICA</t>
  </si>
  <si>
    <t>ARTESANIAS DE COLOMBIA S.A.</t>
  </si>
  <si>
    <t>MINISTERIO DE COMERCIO, INDUSTRIA Y TURISMO</t>
  </si>
  <si>
    <t>SUPERINTENDENCIA DE INDUSTRIA Y COMERCIO</t>
  </si>
  <si>
    <t>SUPERINTENDENCIA DE SOCIEDADES</t>
  </si>
  <si>
    <t>INSTITUTO NACIONAL PENITENCIARIO Y CARCELARIO</t>
  </si>
  <si>
    <t>SUPERINTENDENCIA DE NOTARIADO Y REGISTRO</t>
  </si>
  <si>
    <t>SERVICIO GEOLOGICO COLOMBIANO</t>
  </si>
  <si>
    <t>UNIDAD DE PLANEACION MINERO ENERGETICA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</si>
  <si>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</si>
  <si>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</si>
  <si>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</si>
  <si>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</si>
  <si>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</si>
  <si>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</si>
  <si>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</si>
  <si>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</si>
  <si>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</si>
  <si>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</si>
  <si>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INSTITUTO COLOMBIANO DE BIENESTAR FAMILIAR - NIVEL CENTRAL</t>
  </si>
  <si>
    <t>INSTITUTO NACIONAL DE CANCEROLOGIA -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</si>
  <si>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</si>
  <si>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</si>
  <si>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</si>
  <si>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</si>
  <si>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</si>
  <si>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</si>
  <si>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</si>
  <si>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COMISION DE REGULACION DE COMUNICACIONES</t>
  </si>
  <si>
    <t>FONDO DE TECNOLOGIAS DE LA INFORMACION Y LAS COMUNICACIONES</t>
  </si>
  <si>
    <t>MINISTERIO DE TECNOLOGIAS DE LA INFORMACION Y LAS COMUNICACIONES</t>
  </si>
  <si>
    <t>AGENCIA NACIONAL DE INFRAESTRUCTURA</t>
  </si>
  <si>
    <t>INSTITUTO NACIONAL DE VIAS</t>
  </si>
  <si>
    <t>MINISTERIO DE TRANSPORTE</t>
  </si>
  <si>
    <t>SUPERINTENDENCIA DE TRANSPORTE</t>
  </si>
  <si>
    <t>UNIDAD ADMINISTRATIVA ESPECIAL DE AERONAUTICA CIVIL</t>
  </si>
  <si>
    <t>MINISTERIO DE CIENCIA  TECNOLOGÍA E INNOVACIÓN</t>
  </si>
  <si>
    <t>FONDO NACIONAL DE VIVIENDA</t>
  </si>
  <si>
    <t>FONDO ROTATORIO DE LA REGISTRADURIA NACIONAL DEL ESTADO CIVIL</t>
  </si>
  <si>
    <t>UNIDAD ADMINISTRATIVA ESPECIAL CONTADURIA GENERAL DE LA NACION</t>
  </si>
  <si>
    <t>MINISTERIO DE HACIENDA Y CREDITO PUBLICO</t>
  </si>
  <si>
    <t>AUTORIDAD NACIONAL DE ACUICULTURA Y PESCA</t>
  </si>
  <si>
    <t>MINISTERIO DE AMBIENTE Y DESARROLLO SOSTENIBLE</t>
  </si>
  <si>
    <t>AUTORIDAD NACIONAL DE LICENCIAS AMBIENTALES</t>
  </si>
  <si>
    <t>MINISTERIO DE VIVIENDA, CIUDAD Y TERRITORIO</t>
  </si>
  <si>
    <t>AGENCIA NACIONAL DEL ESPECTRO</t>
  </si>
  <si>
    <t>DEPARTAMENTO ADMINISTRATIVO PARA LA PROSPERIDAD SOCIAL</t>
  </si>
  <si>
    <t>MINISTERIO DEL TRABAJO</t>
  </si>
  <si>
    <t>UNIDAD ADMINISTRATIVA ESPECIAL DE ORGANIZACIONES SOLIDARIAS</t>
  </si>
  <si>
    <t>MINISTERIO DEL INTERIOR</t>
  </si>
  <si>
    <t>UNIDAD ADMINISTRATIVA ESPECIAL MIGRACION COLOMBIA</t>
  </si>
  <si>
    <t>MINISTERIO DE JUSTICIA Y DEL DERECHO</t>
  </si>
  <si>
    <t>UNIDAD DE SERVICIOS PENITENCIARIOS Y CARCELARIOS</t>
  </si>
  <si>
    <t>AGENCIA PRESIDENCIAL DE COOPERACION INTERNACIONAL DE COLOMBIA</t>
  </si>
  <si>
    <t>AGENCIA COLOMBIANA PARA LA REINCORPORACION Y NORMALIZACION</t>
  </si>
  <si>
    <t>AGENCIA NACIONAL DE MINERIA</t>
  </si>
  <si>
    <t>INSTITUTO NACIONAL DE METROLOGIA</t>
  </si>
  <si>
    <t>DIRECCION EJECUTIVA DE ADMINISTRACION JUDICIAL - NIVEL CENTRAL</t>
  </si>
  <si>
    <t>UNIDAD ADMINISTRATIVA ESPECIAL DE GESTION PENSIONAL Y CONTRIBUCIONES PARAFISCALES DE LA PROTECCION SOCIAL</t>
  </si>
  <si>
    <t>AUTORIDAD NACIONAL DE TELEVISIÓN EN LIQUIDACIÓN</t>
  </si>
  <si>
    <t>CONSEJO NACIONAL ELECTORAL</t>
  </si>
  <si>
    <t>FONDO ADAPTACION</t>
  </si>
  <si>
    <t>FONDO SOCIAL DE VIVIENDA DE LA REGISTRADURIA NACIONAL DEL ESTADO CIVIL</t>
  </si>
  <si>
    <t>FONDO ROTATORIO DEL DEPARTAMENTO ADMINISTRATIVO NACIONAL DE ESTADISTICA</t>
  </si>
  <si>
    <t>AGENCIA NACIONAL DE DEFENSA JURIDICA DEL ESTADO</t>
  </si>
  <si>
    <t>COMPUTADORES PARA EDUCAR</t>
  </si>
  <si>
    <t>UNIDAD ADMINISTRATIVA ESPECIAL DEL SERVICIO PUBLICO DE EMPLEO</t>
  </si>
  <si>
    <t>AGENCIA NACIONAL DE SEGURIDAD VIAL</t>
  </si>
  <si>
    <t>SOCIEDAD FIDUCIARIA DE DESARROLLO AGROPECUARIO S.A.</t>
  </si>
  <si>
    <t>FIDUCIARIA LA PREVISORA S.A.</t>
  </si>
  <si>
    <t>FIDUCIARIA COLOMBIANA DE COMERCIO EXTERIOR S.A.</t>
  </si>
  <si>
    <t>PATRIMONIO AUTONOMO DE REMANENTES E.S.E. FRANCISCO DE PAULA SANTANDER EN LIQUIDACION</t>
  </si>
  <si>
    <t>FIDEICOMISO FONDO NACIONAL DE SALUD</t>
  </si>
  <si>
    <t>CORPORACION AUTONOMA REGIONAL DE CUNDINAMARCA</t>
  </si>
  <si>
    <t>CONSEJO PROFESIONAL NACIONAL DE INGENIERIA</t>
  </si>
  <si>
    <t>COMISION NACIONAL DEL SERVICIO CIVIL</t>
  </si>
  <si>
    <t>UNIVERSIDAD MILITAR NUEVA GRANADA</t>
  </si>
  <si>
    <t>UNIVERSIDAD NACIONAL ABIERTA Y A DISTANCIA</t>
  </si>
  <si>
    <t>UNIVERSIDAD NACIONAL DE COLOMBIA</t>
  </si>
  <si>
    <t>BANCO DE LA REPUBLICA</t>
  </si>
  <si>
    <t>OLEODUCTO CENTRAL S.A.</t>
  </si>
  <si>
    <t>AGENCIA DEL INSPECTOR GENERAL DE TRIBUTOS, RENTAS Y CONTRIBUCIONES PARAFISCALES</t>
  </si>
  <si>
    <t>CONSEJO PROFESIONAL NACIONAL DE ARQUITECTURA Y SUS PROFESIONALES AUXILIARES</t>
  </si>
  <si>
    <t>BIOENERGY ZONA FRANCA S.A.S.</t>
  </si>
  <si>
    <t>INSTITUTO DE EVALUACION TECNOLOGICA EN SALUD</t>
  </si>
  <si>
    <t>JURISDICCION ESPECIAL PARA LA PAZ</t>
  </si>
  <si>
    <t>INFRAESTRUCTURA ASSET MANAGEMENT COLOMBIA S.A.S.</t>
  </si>
  <si>
    <t>ORGANISMO NACIONAL DE ACREDITACION</t>
  </si>
  <si>
    <t>ANDJE DDJN</t>
  </si>
  <si>
    <t>BANCO AGRARIO DE COLOMBIA S.A.</t>
  </si>
  <si>
    <t>INSTITUTO COLOMBIANO DE DESARROLLO RURAL - INCODER</t>
  </si>
  <si>
    <t>FONDO PARA EL FINANCIAMIENTO DEL SECTOR AGROPECUARIO</t>
  </si>
  <si>
    <t>FONDO NACIONAL DE AHORRO</t>
  </si>
  <si>
    <t>EMPRESA COLOMBIANA DE PRODUCTOS VETERINARIOS S.A.</t>
  </si>
  <si>
    <t>INSTITUTO DE INVESTIGACION DE RECURSOS BIOLOGICOS ALEXANDER VON HUMBOLDT</t>
  </si>
  <si>
    <t>CORPORACION DE LA INDUSTRIA AERONAUTICA COLOMBIANA S.A.</t>
  </si>
  <si>
    <t>SERVICIO AEREO A TERRITORIOS NACIONALES S.A.</t>
  </si>
  <si>
    <t>SOCIEDAD HOTELERA TEQUENDAMA S.A. - CROWNE PLAZA</t>
  </si>
  <si>
    <t>FONDO DE DESARROLLO DE LA EDUCACION SUPERIOR</t>
  </si>
  <si>
    <t>INSTITUTO COLOMBIANO DE CREDITO EDUCATIVO Y ESTUDIOS TECNICOS EN EL EXTERIOR MARIANO OSPINA PEREZ</t>
  </si>
  <si>
    <t>INSTITUTO COLOMBIANO PARA LA EVALUACION DE LA EDUCACION</t>
  </si>
  <si>
    <t>ESCUELA TECNOLOGICA INSTITUTO TECNICO CENTRAL</t>
  </si>
  <si>
    <t>CENTRAL DE INVERSIONES S.A.</t>
  </si>
  <si>
    <t>FINANCIERA DE DESARROLLO TERRITORIAL S.A.</t>
  </si>
  <si>
    <t>FONDO DE GARANTIAS DE ENTIDADES COOPERATIVAS</t>
  </si>
  <si>
    <t>LA PREVISORA S.A. COMPANIA DE SEGUROS</t>
  </si>
  <si>
    <t>POSITIVA COMPAÑIA DE SEGUROS S.A.</t>
  </si>
  <si>
    <t>UNIDAD DE INFORMACION Y ANALISIS FINANCIERO</t>
  </si>
  <si>
    <t>BANCO DE COMERCIO EXTERIOR DE COLOMBIA S.A.</t>
  </si>
  <si>
    <t>FONDO DE GARANTIAS DE INSTITUCIONES FINANCIERAS</t>
  </si>
  <si>
    <t>FONDO NACIONAL DE GARANTIAS S.A.</t>
  </si>
  <si>
    <t>FINANCIERA DE DESARROLLO NACIONAL</t>
  </si>
  <si>
    <t>EMPRESA NACIONAL PROMOTORA DEL DESARROLLO TERRITORIAL</t>
  </si>
  <si>
    <t>SERVICIOS POSTALES NACIONALES S.A.S.</t>
  </si>
  <si>
    <t>SOCIEDAD RADIO TELEVISION NACIONAL DE COLOMBIA</t>
  </si>
  <si>
    <t>CANAL REGIONAL DE TELEVISION TEVEANDINA LTDA</t>
  </si>
  <si>
    <t>ARCO GRUPO BANCOLDEX S.A. COMPANIA DE FINANCIAMIENTO</t>
  </si>
  <si>
    <t>UNIDAD DE PLANIFICACION DE TIERRAS RURALES, ADECUACION DE TIERRAS Y USOS AGROPECUARIOS-UPRA</t>
  </si>
  <si>
    <t>AGENCIA NACIONAL DE CONTRATACION PUBLICA - COLOMBIA COMPRA EFICIENTE</t>
  </si>
  <si>
    <t>CENTRO NACIONAL DE MEMORIA HISTORICA</t>
  </si>
  <si>
    <t>ADMINISTRADORA COLOMBIANA DE PENSIONES</t>
  </si>
  <si>
    <t>ADMINISTRADORA DEL MONOPOLIO RENTISTICO DE LOS JUEGOS DE SUERTE Y AZAR</t>
  </si>
  <si>
    <t>AGENCIA NACIONAL INMOBILIARIA VIRGILIO BARCO VARGAS</t>
  </si>
  <si>
    <t>UNIDAD NACIONAL PARA LA GESTION DEL RIESGO DE DESASTRES</t>
  </si>
  <si>
    <t>SOCIEDAD DE ACTIVOS ESPECIALES S.A.S.</t>
  </si>
  <si>
    <t>CORPORACION COLOMBIANA DE INVESTIGACION AGROPECUARIA</t>
  </si>
  <si>
    <t>U.A.E DE GESTION DE RESTITUCION DE TIERRAS DESPOJADAS</t>
  </si>
  <si>
    <t>OLEODUCTO DE COLOMBIA S.A.</t>
  </si>
  <si>
    <t>OLEODUCTO BICENTENARIO DE COLOMBIA S.A.S.</t>
  </si>
  <si>
    <t>CENIT TRANSPORTE Y LOGISTICA DE HIDROCARBUROS</t>
  </si>
  <si>
    <t>CAJA DE COMPENSACION FAMILIAR CAMPESINA- COMCAJA</t>
  </si>
  <si>
    <t>DIRECCION NACIONAL DE BOMBEROS DE COLOMBIA</t>
  </si>
  <si>
    <t>AGENCIA NACIONAL DE TIERRAS</t>
  </si>
  <si>
    <t>UNIDAD DE PROYECCION NORMATIVA Y ESTUDIOS DE REGULACION FINANCIERA</t>
  </si>
  <si>
    <t>ADMINISTRADORA DE LOS RECURSOS DEL SISTEMA GENERAL DE SEGURIDAD SOCIAL EN SALUD</t>
  </si>
  <si>
    <t>ESENTTIA MASTERBATCH LTDA</t>
  </si>
  <si>
    <t>OTRA ENTIDAD</t>
  </si>
  <si>
    <t>ALBA PATRICIA CASTELLANOS RAMIREZ</t>
  </si>
  <si>
    <t>LEONARDO ALFONSO PEREZ MEDINA</t>
  </si>
  <si>
    <t>FABIO QUINTERO PERILLA</t>
  </si>
  <si>
    <t>YANIRA VILLAMIL SUZUNAGA</t>
  </si>
  <si>
    <t>LUZ FRANCY BARRIOS RAMIREZ</t>
  </si>
  <si>
    <t>NOTA 1: Desde la Oficina Asesora Jurídica mediante memorando No. 202410400000096893 de fecha 30-07-2024 se indicó: "12.Respecto a los arbitramentos se informa que para el primer semestre 2024, la entidad no registró procesos arbitrales en el sistema eKOGUI".</t>
  </si>
  <si>
    <t>NOTA 1: Desde la Oficina Asesora Jurídica mediante memorando No. 202410400000096893 de fecha 30-07-2024 se indicó:  "14.Finalmente, con respecto a la información de pagos de sentencias, conciliaciones
y laudos arbitrales efectuados por el ICBF a través de la plataforma SIIF Nación durante el primer semestre de la vigencia, aportamos archivo de Excel en el cual se relaciona la información de todos los pagos realizados."</t>
  </si>
  <si>
    <t>1. En el rol Jefe Juridico y administrador de la Entidad se encontraba creado en Ekogui el Dr. Daniel Eduardo Lozano Bocanegra hasta el 25 de Junio 2024.
2. Para el rol Secretario Tecnico se aclara que desde la Oficina Asesora Jurídica se indicó mediante correo electrónico del 08/08/2024 lo siguiente:  "se informa que si bien, la Dra. Luz Francy reporta nuevo registro en el sistema para el 06/02/2024, esto se debió a que en esa fecha la Dra. Luz Francy retomó funciones por culminar su periodo de vacaciones comprendido entre el 15 de enero al 2 de febrero de 2024"</t>
  </si>
  <si>
    <t xml:space="preserve">No procede generar observaciones. </t>
  </si>
  <si>
    <t xml:space="preserve">NC 4: Para el ítem "PROCESOS ACTIVOS EN EKOGUI CON ESTADO TERMINADO (3): verificada la información suministrada por la Oficina Asesora Jurídica en el correo electrónico del 08/08/2024 y la información reportada en el Sistema Ekogui (Fecha descargue 08/07/2024) se identificaron 3 registros activos 52001333300620150030800, 6001310500420150053600 y 76001333300720150025100 con estado terminado sin documentos que evidencien la continuidad del proceso para el ICBF
CRITERIOS: Decreto 1069 de 2015. Artículo 2.2.3.4.1.13 Funciones comunes para los usuarios del Sistema Único de Gestión e Información Litigiosa del Estado – eKOGUI y ANDJE Parágrafo, y en el  Manual del Abogado - V00 septiembre de 2022. Numeral 2.3., inciso Tercero.
NOTA 1: En relación con el ítem "PROCESOS EN EKOGUI CON CALIFICACION EN 1DO SEMESTRE 2024" se encontraron 41 procesos calificados con posterioridad al 30/06/2024 en el Sistema.
NOTA 2: Se encontraron los siguientes ID Ekogui 2551146 y 2551364 sin calificación del riesgo y sin contestación de demanda cuya fecha de ultima actuación de los procesos correspondió: a 12/06/2024 con auto admite demanda y 26/06/2024 con presentación de poder, respectivamente.
NOTA 3: Respecto del ítem "PROBABILIDAD DE PERDER EL CASO ALTA" se encontraron 6 registros con provisión contable igual a cero, sobre los cuales según la Oficina Asesora Jurídica mediante correo electrónico del 08/08/2024 indicó “.... los fallos judiciales no generan erogación económica al ICBF por el rubro de sentencias por lo anterior y en cumplimiento de la Resolución 80 de 2021 de la Contaduría General de la Nación y con el fin de reflejar la realidad económica de los procesos judiciales en los Estados Financieros de la Entidad y en el reporte del Sistema Único de Gestión e Información Litigiosa del Estado, los procesos judiciales fueron calificados con probabilidad de pérdida alta por la sentencia desfavorable a la entidad y provisionados por un valor de $0 pesos por la inexistencia de erogación económica (Obligación de hacer).”
</t>
  </si>
  <si>
    <t>NOTA 1: Ítem "TOTAL PREJUDICIALES ACTIVOS SEGÚN JURÍDICA" desde la Oficina Asesora Jurídica mediante memorando No. 202410400000096893 de fecha 30-07-2024 se indicó:
"8. Frente a las conciliaciones prejudiciales, con corte a 30 de junio de 2024, se encontraban activas un total de 35.
9.De acuerdo con su solicitud, se remite el reporte eKOGUI de conciliaciones activas con corte a 30 de junio de 2024 "
NOTA 2: Ítem "TOTAL PREJUDICIALES TERMINADOS 1DO SEM 2024 SEGÚN JURÍDICA" desde la Oficina Asesora Jurídica mediante memorando No. 202410400000096893 de fecha 30-07-2024 se indicó:  “10.Sobre conciliaciones prejudiciales, con corte a 30 de junio de 2024, se encontraban terminadas un total de 51" Sin embargo, mediante correo electrónico 08/08/2024 la dependencia dió alcance indicando que corresponde a 65 registros.
NOTA 3: En el Ítem "Procesos que efectivamente se encuentran activos" mediante correo electrónico del 08/08/2024 se informó por la Oficina Asesora Jurídica para el ID Ekogui 1534601 lo siguiente: "...el 14 de junio de 2024 se solicitó a soporte eKOGUI eliminación por duplicidad", por lo tanto éste registro no reporta en la cifra del ítem. 
NC 5: En el Ítem "Procesos que efectivamente se encuentran activos": Analizada la información recibida desde la Oficina Asesora Jurídica mediante correo electrónico del 08/08/2024 y la información reportada en el Sistema Ekogui (Fecha descargue 08/07/2024) se identificaron al corte 30/06/2024 cuatro (4) registros 1537513, 1546308, 1547538 y 1532941 sin documentación cargada en el sistema que permita establecer el estado o la actualización del mismo.
CRITERIOS: Decreto 1069 de 2015. Artículo 2.2.3.4.1.13 Funciones comunes para los usuarios del Sistema Único de Gestión e Información Litigiosa del Estado – eKOGUI y ANDJE Parágrafo y en el Manual del Abogado - V00 septiembre de 2022. Numeral 2.3., inciso Tercero.</t>
  </si>
  <si>
    <t>Conforme al detalle en observaciones del formulario para los ítems:
"ABOGADOS CON CORREO ACTUALIZADO"; "INFORMACION" de estudios y experiencia; "ULTIMA CAPACITACIÓN ABOGADOS ACTIVOS"; "PROCESOS ACTIVOS EN EKOGUI CON ESTADO TERMINADO (3)” "Procesos que efectivamente se encuentran activos". 
Se comunicarán las observaciones a la dependencia responsable para el adelantamiento de las actividades correctivas o de mejora correspondientes.</t>
  </si>
  <si>
    <t>NC 1: Para el ítem "ABOGADOS CON CORREO ACTUALIZADO": verificada la información suministrada por la Oficina Asesora Jurídica en el memorando No. 202410400000096893 de fecha 30-07-2024, la información reportada en el Sistema Ekogui (Fecha descargue 08/07/2024) y lo indicado desde la dependencia que administra los correos institucionales al interior de la Entidad (DIT) se encontraron 4 registros de abogados activos en el sistema al corte 30/06/2024 sin correo actualizado: Martha.MartinezM@icbf.gov.co, Karen.Carreno@icbf.gov.co, JulioC.Ortiz@icbf.gov.co, Diana.AlzateG@icbf.gov.co.
CRITERIOS: Decreto 1069 de 2015. Artículo 2.2.3.4.1.13 Funciones comunes para los usuarios del Sistema Único de Gestión e Información Litigiosa del Estado – eKOGUI. y ANDJE Parágrafo y en el Manual del Abogado - V00 septiembre de 2022. Numeral 2.3., inciso Tercero
NOTA 1: Para el ítem abogados "RETIRADOS EN LA ENTIDAD PRIMER SEMESTRE 2024 SEGÚN JURÍDICA", Desde la Oficina Asesora Jurídica-OAJ de la Entidad mediante memorando No. 202410400000096893 de fecha 30-07-2024 se indica lo siguiente: "Respecto al rol abogados, de acuerdo con el reporte del Sistema Único de Gestión e Información Litigiosa del Estado- eKOGUI, se informa que, durante el primer semestre de la vigencia 2024, se inactivaron un total de 21 usuarios. Ahora bien, frente a la cantidad de abogados retirados en el mismo periodo, se informa que la Oficina Asesora Jurídica no cuenta con dicha información, ya que en el Sistema de Gestión e Información Litigiosa del Estado- eKOGUI no registra una opción que permita contabilizar la cantidad de abogados que son desvinculados de la entidad.".
NOTA 2: Para el ítem "INACTIVADOS EN EKOGUI PRIMER SEMESTRE 2024" en la información descargada desde el sistema Ekogui, se encontraron 13 registros con estado inactivo pero sin fecha de inactivación. Cifra que no es incluida en el reporte.
NC 2: Respecto del ítem de "INFORMACION" de estudios y experiencia: revisada la información del eKOGUI, el reporte usuarios rol Abogado (fecha de descargue 08/07/2024) y la remitida por la Oficina Asesora Jurídica mediante memorando No. 202410400000096893 de fecha 30-07-2024 y en correo electrónico del 08/08/2024, se identificaron 3 registros 51799XXX, 3095XXX y 19251XXX de la muestra establecida (16) sin la totalidad de información en el Sistema al corte 30/06/2024.
CRITERIOS: Decreto 1069 de 2015. Artículo 2.2.3.4.1.13 Funciones comunes para los usuarios del Sistema Único de Gestión e Información Litigiosa del Estado – eKOGUI. y ANDJE Parágrafo y en el  Manual del Abogado - V00 septiembre de 2022. Numeral 2.3., inciso Tercero.
NC 3. En relación con el ítem "ULTIMA CAPACITACIÓN ABOGADOS ACTIVOS": analizada la documentación recibida desde la Oficina Asesora Jurídica mediante memorando No. 202410400000096893 de fecha 30-07-2024 y correo electrónico del 08/08/2024 se identificaron 5 registros 1085635XXX, 19251XXX, 24229XXX, 1058817XXX y 1082936XXX con perfiles creados en el periodo evaluado sin evidencia de capacitación.
CRITERIOS: Decreto 1069 de 2015. Artículo 2.2.3.4.1.13 Funciones comunes para los usuarios del Sistema Único de Gestión e Información Litigiosa del Estado – eKOGUI. y ANDJE Numeral 1, y en el Manual del Abogado - V00 septiembre de 2022. Numeral 2.3., inciso primero.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</si>
</sst>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13" fillId="0" borderId="0"/>
  </cellStyleXfs>
  <cellXfs count="178">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3" fillId="0" borderId="0" xfId="2"/>
    <xf numFmtId="14" fontId="13" fillId="0" borderId="0" xfId="2" applyNumberFormat="1"/>
    <xf numFmtId="164" fontId="13" fillId="0" borderId="0" xfId="2" applyNumberFormat="1"/>
    <xf numFmtId="0" fontId="13" fillId="4" borderId="0" xfId="2" applyFill="1"/>
    <xf numFmtId="0" fontId="13" fillId="4" borderId="0" xfId="2" applyFill="1" applyAlignment="1">
      <alignment vertical="center"/>
    </xf>
    <xf numFmtId="0" fontId="13" fillId="5" borderId="0" xfId="2" applyFill="1"/>
    <xf numFmtId="0" fontId="0" fillId="5" borderId="0" xfId="0" applyFill="1"/>
    <xf numFmtId="0" fontId="14"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0" fontId="0" fillId="2" borderId="9" xfId="0" applyFill="1" applyBorder="1" applyAlignment="1">
      <alignment wrapText="1"/>
    </xf>
    <xf numFmtId="0" fontId="12" fillId="0" borderId="4" xfId="0" applyFont="1" applyBorder="1" applyAlignment="1">
      <alignment horizontal="center"/>
    </xf>
    <xf numFmtId="0" fontId="12" fillId="0" borderId="5" xfId="0" applyFont="1" applyBorder="1" applyAlignment="1">
      <alignment horizontal="center"/>
    </xf>
    <xf numFmtId="14" fontId="0" fillId="7" borderId="25" xfId="0" applyNumberFormat="1" applyFill="1" applyBorder="1" applyProtection="1">
      <protection locked="0"/>
    </xf>
    <xf numFmtId="0" fontId="15" fillId="0" borderId="0" xfId="0" applyFont="1" applyAlignment="1">
      <alignment horizontal="center"/>
    </xf>
    <xf numFmtId="0" fontId="3" fillId="0" borderId="0" xfId="0" applyFont="1"/>
    <xf numFmtId="0" fontId="0" fillId="0" borderId="10" xfId="0" applyBorder="1"/>
    <xf numFmtId="0" fontId="0" fillId="0" borderId="0" xfId="0" applyAlignment="1">
      <alignment horizontal="center" vertical="center"/>
    </xf>
    <xf numFmtId="0" fontId="0" fillId="0" borderId="22" xfId="0" applyBorder="1"/>
    <xf numFmtId="0" fontId="0" fillId="0" borderId="24" xfId="0" applyBorder="1"/>
    <xf numFmtId="0" fontId="0" fillId="0" borderId="23" xfId="0" applyBorder="1"/>
    <xf numFmtId="0" fontId="0" fillId="6" borderId="39" xfId="0"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wrapText="1"/>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wrapText="1"/>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9" xfId="0" applyFill="1" applyBorder="1" applyAlignment="1" applyProtection="1">
      <alignment horizontal="left" vertical="top" wrapText="1"/>
      <protection locked="0"/>
    </xf>
    <xf numFmtId="0" fontId="0" fillId="6" borderId="12"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0" borderId="22" xfId="0" applyFont="1" applyBorder="1" applyAlignment="1">
      <alignment horizontal="center"/>
    </xf>
    <xf numFmtId="0" fontId="4" fillId="0" borderId="24" xfId="0" applyFont="1" applyBorder="1" applyAlignment="1">
      <alignment horizontal="center"/>
    </xf>
    <xf numFmtId="0" fontId="4" fillId="0" borderId="23" xfId="0" applyFont="1" applyBorder="1" applyAlignment="1">
      <alignment horizontal="center"/>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4" xfId="0" applyFont="1" applyBorder="1" applyAlignment="1">
      <alignment horizontal="center"/>
    </xf>
    <xf numFmtId="0" fontId="6" fillId="0" borderId="0" xfId="0" applyFont="1" applyAlignment="1">
      <alignment horizontal="center"/>
    </xf>
    <xf numFmtId="0" fontId="6" fillId="0" borderId="5" xfId="0" applyFont="1" applyBorder="1" applyAlignment="1">
      <alignment horizontal="center"/>
    </xf>
    <xf numFmtId="0" fontId="0" fillId="6" borderId="1" xfId="0" applyFill="1" applyBorder="1" applyAlignment="1" applyProtection="1">
      <alignment horizontal="center" vertical="top" wrapText="1"/>
      <protection locked="0"/>
    </xf>
    <xf numFmtId="0" fontId="0" fillId="6" borderId="2" xfId="0" applyFill="1" applyBorder="1" applyAlignment="1" applyProtection="1">
      <alignment horizontal="center" vertical="top"/>
      <protection locked="0"/>
    </xf>
    <xf numFmtId="0" fontId="0" fillId="6" borderId="3" xfId="0" applyFill="1" applyBorder="1" applyAlignment="1" applyProtection="1">
      <alignment horizontal="center" vertical="top"/>
      <protection locked="0"/>
    </xf>
    <xf numFmtId="0" fontId="0" fillId="6" borderId="4" xfId="0" applyFill="1" applyBorder="1" applyAlignment="1" applyProtection="1">
      <alignment horizontal="center" vertical="top"/>
      <protection locked="0"/>
    </xf>
    <xf numFmtId="0" fontId="0" fillId="6" borderId="0" xfId="0" applyFill="1" applyAlignment="1" applyProtection="1">
      <alignment horizontal="center" vertical="top"/>
      <protection locked="0"/>
    </xf>
    <xf numFmtId="0" fontId="0" fillId="6" borderId="5" xfId="0" applyFill="1" applyBorder="1" applyAlignment="1" applyProtection="1">
      <alignment horizontal="center" vertical="top"/>
      <protection locked="0"/>
    </xf>
    <xf numFmtId="0" fontId="4" fillId="0" borderId="22" xfId="0" applyFont="1" applyBorder="1" applyAlignment="1">
      <alignment horizontal="center" wrapText="1"/>
    </xf>
    <xf numFmtId="0" fontId="4" fillId="0" borderId="24" xfId="0" applyFont="1" applyBorder="1" applyAlignment="1">
      <alignment horizontal="center" wrapText="1"/>
    </xf>
    <xf numFmtId="0" fontId="4" fillId="0" borderId="23" xfId="0" applyFont="1" applyBorder="1" applyAlignment="1">
      <alignment horizontal="center" wrapText="1"/>
    </xf>
    <xf numFmtId="0" fontId="0" fillId="0" borderId="1" xfId="0"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0" xfId="0"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tabSelected="1" zoomScale="110" zoomScaleNormal="110" workbookViewId="0">
      <selection activeCell="P11" sqref="P11"/>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96" t="s">
        <v>180</v>
      </c>
      <c r="C3" s="97"/>
      <c r="D3" s="97"/>
      <c r="E3" s="97"/>
      <c r="F3" s="97"/>
      <c r="G3" s="97"/>
      <c r="H3" s="97"/>
      <c r="I3" s="97"/>
      <c r="J3" s="97"/>
      <c r="K3" s="97"/>
      <c r="L3" s="97"/>
      <c r="M3" s="98"/>
    </row>
    <row r="4" spans="2:13" ht="23.25" x14ac:dyDescent="0.35">
      <c r="B4" s="96" t="s">
        <v>10</v>
      </c>
      <c r="C4" s="97"/>
      <c r="D4" s="97"/>
      <c r="E4" s="97"/>
      <c r="F4" s="97"/>
      <c r="G4" s="97"/>
      <c r="H4" s="97"/>
      <c r="I4" s="97"/>
      <c r="J4" s="97"/>
      <c r="K4" s="97"/>
      <c r="L4" s="97"/>
      <c r="M4" s="98"/>
    </row>
    <row r="5" spans="2:13" x14ac:dyDescent="0.25">
      <c r="B5" s="5"/>
      <c r="M5" s="6"/>
    </row>
    <row r="6" spans="2:13" x14ac:dyDescent="0.25">
      <c r="B6" s="5"/>
      <c r="C6" s="99" t="s">
        <v>80</v>
      </c>
      <c r="D6" s="99"/>
      <c r="E6" s="99"/>
      <c r="F6" s="99"/>
      <c r="G6" s="99"/>
      <c r="H6" s="99"/>
      <c r="I6" s="99"/>
      <c r="J6" s="99"/>
      <c r="K6" s="99"/>
      <c r="L6" s="99"/>
      <c r="M6" s="6"/>
    </row>
    <row r="7" spans="2:13" x14ac:dyDescent="0.25">
      <c r="B7" s="5"/>
      <c r="C7" s="99"/>
      <c r="D7" s="99"/>
      <c r="E7" s="99"/>
      <c r="F7" s="99"/>
      <c r="G7" s="99"/>
      <c r="H7" s="99"/>
      <c r="I7" s="99"/>
      <c r="J7" s="99"/>
      <c r="K7" s="99"/>
      <c r="L7" s="99"/>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tJwQ39DMHNfW7F1wxuz5VJgYGNMX905WNyLxrsED0tQCpIzmD854t8UZmSnCVa4GfsclYWXX2WK7L0MtLGEaxw==" saltValue="Ct8HOl156P2q/z5tHw8qLQ=="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5"/>
  <sheetViews>
    <sheetView topLeftCell="A403" workbookViewId="0">
      <selection activeCell="A19" sqref="A19"/>
    </sheetView>
  </sheetViews>
  <sheetFormatPr baseColWidth="10" defaultRowHeight="15" x14ac:dyDescent="0.25"/>
  <cols>
    <col min="1" max="1" width="125" customWidth="1"/>
  </cols>
  <sheetData>
    <row r="1" spans="1:1" x14ac:dyDescent="0.25">
      <c r="A1" s="46" t="s">
        <v>150</v>
      </c>
    </row>
    <row r="2" spans="1:1" x14ac:dyDescent="0.25">
      <c r="A2" s="35" t="s">
        <v>211</v>
      </c>
    </row>
    <row r="3" spans="1:1" x14ac:dyDescent="0.25">
      <c r="A3" s="35" t="s">
        <v>212</v>
      </c>
    </row>
    <row r="4" spans="1:1" x14ac:dyDescent="0.25">
      <c r="A4" s="35" t="s">
        <v>213</v>
      </c>
    </row>
    <row r="5" spans="1:1" x14ac:dyDescent="0.25">
      <c r="A5" s="35" t="s">
        <v>214</v>
      </c>
    </row>
    <row r="6" spans="1:1" x14ac:dyDescent="0.25">
      <c r="A6" s="35" t="s">
        <v>215</v>
      </c>
    </row>
    <row r="7" spans="1:1" x14ac:dyDescent="0.25">
      <c r="A7" s="35" t="s">
        <v>216</v>
      </c>
    </row>
    <row r="8" spans="1:1" x14ac:dyDescent="0.25">
      <c r="A8" s="35" t="s">
        <v>217</v>
      </c>
    </row>
    <row r="9" spans="1:1" x14ac:dyDescent="0.25">
      <c r="A9" s="35" t="s">
        <v>218</v>
      </c>
    </row>
    <row r="10" spans="1:1" x14ac:dyDescent="0.25">
      <c r="A10" s="35" t="s">
        <v>219</v>
      </c>
    </row>
    <row r="11" spans="1:1" x14ac:dyDescent="0.25">
      <c r="A11" s="35" t="s">
        <v>220</v>
      </c>
    </row>
    <row r="12" spans="1:1" x14ac:dyDescent="0.25">
      <c r="A12" s="35" t="s">
        <v>221</v>
      </c>
    </row>
    <row r="13" spans="1:1" x14ac:dyDescent="0.25">
      <c r="A13" s="35" t="s">
        <v>222</v>
      </c>
    </row>
    <row r="14" spans="1:1" x14ac:dyDescent="0.25">
      <c r="A14" s="35" t="s">
        <v>223</v>
      </c>
    </row>
    <row r="15" spans="1:1" x14ac:dyDescent="0.25">
      <c r="A15" s="35" t="s">
        <v>224</v>
      </c>
    </row>
    <row r="16" spans="1:1" x14ac:dyDescent="0.25">
      <c r="A16" s="35" t="s">
        <v>225</v>
      </c>
    </row>
    <row r="17" spans="1:1" x14ac:dyDescent="0.25">
      <c r="A17" s="35" t="s">
        <v>226</v>
      </c>
    </row>
    <row r="18" spans="1:1" x14ac:dyDescent="0.25">
      <c r="A18" s="35" t="s">
        <v>227</v>
      </c>
    </row>
    <row r="19" spans="1:1" x14ac:dyDescent="0.25">
      <c r="A19" s="35" t="s">
        <v>228</v>
      </c>
    </row>
    <row r="20" spans="1:1" x14ac:dyDescent="0.25">
      <c r="A20" s="35" t="s">
        <v>229</v>
      </c>
    </row>
    <row r="21" spans="1:1" x14ac:dyDescent="0.25">
      <c r="A21" s="35" t="s">
        <v>230</v>
      </c>
    </row>
    <row r="22" spans="1:1" x14ac:dyDescent="0.25">
      <c r="A22" s="35" t="s">
        <v>231</v>
      </c>
    </row>
    <row r="23" spans="1:1" x14ac:dyDescent="0.25">
      <c r="A23" s="35" t="s">
        <v>232</v>
      </c>
    </row>
    <row r="24" spans="1:1" x14ac:dyDescent="0.25">
      <c r="A24" s="35" t="s">
        <v>233</v>
      </c>
    </row>
    <row r="25" spans="1:1" x14ac:dyDescent="0.25">
      <c r="A25" s="35" t="s">
        <v>234</v>
      </c>
    </row>
    <row r="26" spans="1:1" x14ac:dyDescent="0.25">
      <c r="A26" s="35" t="s">
        <v>235</v>
      </c>
    </row>
    <row r="27" spans="1:1" x14ac:dyDescent="0.25">
      <c r="A27" s="35" t="s">
        <v>236</v>
      </c>
    </row>
    <row r="28" spans="1:1" x14ac:dyDescent="0.25">
      <c r="A28" s="35" t="s">
        <v>237</v>
      </c>
    </row>
    <row r="29" spans="1:1" x14ac:dyDescent="0.25">
      <c r="A29" s="35" t="s">
        <v>238</v>
      </c>
    </row>
    <row r="30" spans="1:1" x14ac:dyDescent="0.25">
      <c r="A30" s="35" t="s">
        <v>239</v>
      </c>
    </row>
    <row r="31" spans="1:1" x14ac:dyDescent="0.25">
      <c r="A31" s="35" t="s">
        <v>240</v>
      </c>
    </row>
    <row r="32" spans="1:1" x14ac:dyDescent="0.25">
      <c r="A32" s="35" t="s">
        <v>241</v>
      </c>
    </row>
    <row r="33" spans="1:1" x14ac:dyDescent="0.25">
      <c r="A33" s="35" t="s">
        <v>242</v>
      </c>
    </row>
    <row r="34" spans="1:1" x14ac:dyDescent="0.25">
      <c r="A34" s="35" t="s">
        <v>243</v>
      </c>
    </row>
    <row r="35" spans="1:1" x14ac:dyDescent="0.25">
      <c r="A35" s="35" t="s">
        <v>244</v>
      </c>
    </row>
    <row r="36" spans="1:1" x14ac:dyDescent="0.25">
      <c r="A36" s="35" t="s">
        <v>245</v>
      </c>
    </row>
    <row r="37" spans="1:1" x14ac:dyDescent="0.25">
      <c r="A37" s="35" t="s">
        <v>246</v>
      </c>
    </row>
    <row r="38" spans="1:1" x14ac:dyDescent="0.25">
      <c r="A38" s="35" t="s">
        <v>247</v>
      </c>
    </row>
    <row r="39" spans="1:1" x14ac:dyDescent="0.25">
      <c r="A39" s="35" t="s">
        <v>248</v>
      </c>
    </row>
    <row r="40" spans="1:1" x14ac:dyDescent="0.25">
      <c r="A40" s="35" t="s">
        <v>249</v>
      </c>
    </row>
    <row r="41" spans="1:1" x14ac:dyDescent="0.25">
      <c r="A41" s="35" t="s">
        <v>250</v>
      </c>
    </row>
    <row r="42" spans="1:1" x14ac:dyDescent="0.25">
      <c r="A42" s="35" t="s">
        <v>251</v>
      </c>
    </row>
    <row r="43" spans="1:1" x14ac:dyDescent="0.25">
      <c r="A43" s="35" t="s">
        <v>252</v>
      </c>
    </row>
    <row r="44" spans="1:1" x14ac:dyDescent="0.25">
      <c r="A44" s="35" t="s">
        <v>253</v>
      </c>
    </row>
    <row r="45" spans="1:1" x14ac:dyDescent="0.25">
      <c r="A45" s="35" t="s">
        <v>254</v>
      </c>
    </row>
    <row r="46" spans="1:1" x14ac:dyDescent="0.25">
      <c r="A46" s="35" t="s">
        <v>255</v>
      </c>
    </row>
    <row r="47" spans="1:1" x14ac:dyDescent="0.25">
      <c r="A47" s="35" t="s">
        <v>256</v>
      </c>
    </row>
    <row r="48" spans="1:1" x14ac:dyDescent="0.25">
      <c r="A48" s="35" t="s">
        <v>257</v>
      </c>
    </row>
    <row r="49" spans="1:1" x14ac:dyDescent="0.25">
      <c r="A49" s="35" t="s">
        <v>258</v>
      </c>
    </row>
    <row r="50" spans="1:1" x14ac:dyDescent="0.25">
      <c r="A50" s="35" t="s">
        <v>259</v>
      </c>
    </row>
    <row r="51" spans="1:1" x14ac:dyDescent="0.25">
      <c r="A51" s="35" t="s">
        <v>260</v>
      </c>
    </row>
    <row r="52" spans="1:1" x14ac:dyDescent="0.25">
      <c r="A52" s="35" t="s">
        <v>261</v>
      </c>
    </row>
    <row r="53" spans="1:1" x14ac:dyDescent="0.25">
      <c r="A53" s="35" t="s">
        <v>262</v>
      </c>
    </row>
    <row r="54" spans="1:1" x14ac:dyDescent="0.25">
      <c r="A54" s="35" t="s">
        <v>263</v>
      </c>
    </row>
    <row r="55" spans="1:1" x14ac:dyDescent="0.25">
      <c r="A55" s="35" t="s">
        <v>264</v>
      </c>
    </row>
    <row r="56" spans="1:1" x14ac:dyDescent="0.25">
      <c r="A56" s="35" t="s">
        <v>265</v>
      </c>
    </row>
    <row r="57" spans="1:1" x14ac:dyDescent="0.25">
      <c r="A57" s="35" t="s">
        <v>266</v>
      </c>
    </row>
    <row r="58" spans="1:1" x14ac:dyDescent="0.25">
      <c r="A58" s="35" t="s">
        <v>267</v>
      </c>
    </row>
    <row r="59" spans="1:1" x14ac:dyDescent="0.25">
      <c r="A59" s="35" t="s">
        <v>268</v>
      </c>
    </row>
    <row r="60" spans="1:1" x14ac:dyDescent="0.25">
      <c r="A60" s="35" t="s">
        <v>269</v>
      </c>
    </row>
    <row r="61" spans="1:1" x14ac:dyDescent="0.25">
      <c r="A61" s="35" t="s">
        <v>270</v>
      </c>
    </row>
    <row r="62" spans="1:1" x14ac:dyDescent="0.25">
      <c r="A62" s="35" t="s">
        <v>271</v>
      </c>
    </row>
    <row r="63" spans="1:1" x14ac:dyDescent="0.25">
      <c r="A63" s="35" t="s">
        <v>272</v>
      </c>
    </row>
    <row r="64" spans="1:1" x14ac:dyDescent="0.25">
      <c r="A64" s="35" t="s">
        <v>273</v>
      </c>
    </row>
    <row r="65" spans="1:1" x14ac:dyDescent="0.25">
      <c r="A65" s="35" t="s">
        <v>274</v>
      </c>
    </row>
    <row r="66" spans="1:1" x14ac:dyDescent="0.25">
      <c r="A66" s="35" t="s">
        <v>275</v>
      </c>
    </row>
    <row r="67" spans="1:1" x14ac:dyDescent="0.25">
      <c r="A67" s="35" t="s">
        <v>276</v>
      </c>
    </row>
    <row r="68" spans="1:1" x14ac:dyDescent="0.25">
      <c r="A68" s="35" t="s">
        <v>277</v>
      </c>
    </row>
    <row r="69" spans="1:1" x14ac:dyDescent="0.25">
      <c r="A69" s="35" t="s">
        <v>278</v>
      </c>
    </row>
    <row r="70" spans="1:1" x14ac:dyDescent="0.25">
      <c r="A70" s="35" t="s">
        <v>279</v>
      </c>
    </row>
    <row r="71" spans="1:1" x14ac:dyDescent="0.25">
      <c r="A71" s="35" t="s">
        <v>280</v>
      </c>
    </row>
    <row r="72" spans="1:1" x14ac:dyDescent="0.25">
      <c r="A72" s="35" t="s">
        <v>281</v>
      </c>
    </row>
    <row r="73" spans="1:1" x14ac:dyDescent="0.25">
      <c r="A73" s="35" t="s">
        <v>282</v>
      </c>
    </row>
    <row r="74" spans="1:1" x14ac:dyDescent="0.25">
      <c r="A74" s="35" t="s">
        <v>283</v>
      </c>
    </row>
    <row r="75" spans="1:1" x14ac:dyDescent="0.25">
      <c r="A75" s="35" t="s">
        <v>284</v>
      </c>
    </row>
    <row r="76" spans="1:1" x14ac:dyDescent="0.25">
      <c r="A76" s="35" t="s">
        <v>285</v>
      </c>
    </row>
    <row r="77" spans="1:1" x14ac:dyDescent="0.25">
      <c r="A77" s="35" t="s">
        <v>286</v>
      </c>
    </row>
    <row r="78" spans="1:1" x14ac:dyDescent="0.25">
      <c r="A78" s="35" t="s">
        <v>287</v>
      </c>
    </row>
    <row r="79" spans="1:1" x14ac:dyDescent="0.25">
      <c r="A79" s="35" t="s">
        <v>288</v>
      </c>
    </row>
    <row r="80" spans="1:1" x14ac:dyDescent="0.25">
      <c r="A80" s="35" t="s">
        <v>289</v>
      </c>
    </row>
    <row r="81" spans="1:1" x14ac:dyDescent="0.25">
      <c r="A81" s="35" t="s">
        <v>290</v>
      </c>
    </row>
    <row r="82" spans="1:1" x14ac:dyDescent="0.25">
      <c r="A82" s="35" t="s">
        <v>291</v>
      </c>
    </row>
    <row r="83" spans="1:1" x14ac:dyDescent="0.25">
      <c r="A83" s="35" t="s">
        <v>292</v>
      </c>
    </row>
    <row r="84" spans="1:1" x14ac:dyDescent="0.25">
      <c r="A84" s="35" t="s">
        <v>293</v>
      </c>
    </row>
    <row r="85" spans="1:1" x14ac:dyDescent="0.25">
      <c r="A85" s="35" t="s">
        <v>294</v>
      </c>
    </row>
    <row r="86" spans="1:1" x14ac:dyDescent="0.25">
      <c r="A86" s="35" t="s">
        <v>295</v>
      </c>
    </row>
    <row r="87" spans="1:1" x14ac:dyDescent="0.25">
      <c r="A87" s="35" t="s">
        <v>296</v>
      </c>
    </row>
    <row r="88" spans="1:1" x14ac:dyDescent="0.25">
      <c r="A88" s="35" t="s">
        <v>297</v>
      </c>
    </row>
    <row r="89" spans="1:1" x14ac:dyDescent="0.25">
      <c r="A89" s="35" t="s">
        <v>298</v>
      </c>
    </row>
    <row r="90" spans="1:1" x14ac:dyDescent="0.25">
      <c r="A90" s="35" t="s">
        <v>299</v>
      </c>
    </row>
    <row r="91" spans="1:1" x14ac:dyDescent="0.25">
      <c r="A91" s="35" t="s">
        <v>300</v>
      </c>
    </row>
    <row r="92" spans="1:1" x14ac:dyDescent="0.25">
      <c r="A92" s="35" t="s">
        <v>301</v>
      </c>
    </row>
    <row r="93" spans="1:1" x14ac:dyDescent="0.25">
      <c r="A93" s="35" t="s">
        <v>302</v>
      </c>
    </row>
    <row r="94" spans="1:1" x14ac:dyDescent="0.25">
      <c r="A94" s="35" t="s">
        <v>303</v>
      </c>
    </row>
    <row r="95" spans="1:1" x14ac:dyDescent="0.25">
      <c r="A95" s="35" t="s">
        <v>304</v>
      </c>
    </row>
    <row r="96" spans="1:1" x14ac:dyDescent="0.25">
      <c r="A96" s="35" t="s">
        <v>305</v>
      </c>
    </row>
    <row r="97" spans="1:1" x14ac:dyDescent="0.25">
      <c r="A97" s="35" t="s">
        <v>306</v>
      </c>
    </row>
    <row r="98" spans="1:1" x14ac:dyDescent="0.25">
      <c r="A98" s="35" t="s">
        <v>307</v>
      </c>
    </row>
    <row r="99" spans="1:1" x14ac:dyDescent="0.25">
      <c r="A99" s="35" t="s">
        <v>308</v>
      </c>
    </row>
    <row r="100" spans="1:1" x14ac:dyDescent="0.25">
      <c r="A100" s="35" t="s">
        <v>309</v>
      </c>
    </row>
    <row r="101" spans="1:1" x14ac:dyDescent="0.25">
      <c r="A101" s="35" t="s">
        <v>310</v>
      </c>
    </row>
    <row r="102" spans="1:1" x14ac:dyDescent="0.25">
      <c r="A102" s="35" t="s">
        <v>311</v>
      </c>
    </row>
    <row r="103" spans="1:1" x14ac:dyDescent="0.25">
      <c r="A103" s="35" t="s">
        <v>312</v>
      </c>
    </row>
    <row r="104" spans="1:1" x14ac:dyDescent="0.25">
      <c r="A104" s="35" t="s">
        <v>313</v>
      </c>
    </row>
    <row r="105" spans="1:1" x14ac:dyDescent="0.25">
      <c r="A105" s="35" t="s">
        <v>314</v>
      </c>
    </row>
    <row r="106" spans="1:1" x14ac:dyDescent="0.25">
      <c r="A106" s="35" t="s">
        <v>315</v>
      </c>
    </row>
    <row r="107" spans="1:1" x14ac:dyDescent="0.25">
      <c r="A107" s="35" t="s">
        <v>316</v>
      </c>
    </row>
    <row r="108" spans="1:1" x14ac:dyDescent="0.25">
      <c r="A108" s="35" t="s">
        <v>317</v>
      </c>
    </row>
    <row r="109" spans="1:1" x14ac:dyDescent="0.25">
      <c r="A109" s="35" t="s">
        <v>318</v>
      </c>
    </row>
    <row r="110" spans="1:1" x14ac:dyDescent="0.25">
      <c r="A110" s="35" t="s">
        <v>319</v>
      </c>
    </row>
    <row r="111" spans="1:1" x14ac:dyDescent="0.25">
      <c r="A111" s="35" t="s">
        <v>320</v>
      </c>
    </row>
    <row r="112" spans="1:1" x14ac:dyDescent="0.25">
      <c r="A112" s="35" t="s">
        <v>321</v>
      </c>
    </row>
    <row r="113" spans="1:1" x14ac:dyDescent="0.25">
      <c r="A113" s="35" t="s">
        <v>322</v>
      </c>
    </row>
    <row r="114" spans="1:1" x14ac:dyDescent="0.25">
      <c r="A114" s="35" t="s">
        <v>323</v>
      </c>
    </row>
    <row r="115" spans="1:1" x14ac:dyDescent="0.25">
      <c r="A115" s="35" t="s">
        <v>324</v>
      </c>
    </row>
    <row r="116" spans="1:1" x14ac:dyDescent="0.25">
      <c r="A116" s="35" t="s">
        <v>325</v>
      </c>
    </row>
    <row r="117" spans="1:1" x14ac:dyDescent="0.25">
      <c r="A117" s="35" t="s">
        <v>326</v>
      </c>
    </row>
    <row r="118" spans="1:1" x14ac:dyDescent="0.25">
      <c r="A118" s="35" t="s">
        <v>327</v>
      </c>
    </row>
    <row r="119" spans="1:1" x14ac:dyDescent="0.25">
      <c r="A119" s="35" t="s">
        <v>328</v>
      </c>
    </row>
    <row r="120" spans="1:1" x14ac:dyDescent="0.25">
      <c r="A120" s="35" t="s">
        <v>329</v>
      </c>
    </row>
    <row r="121" spans="1:1" x14ac:dyDescent="0.25">
      <c r="A121" s="35" t="s">
        <v>330</v>
      </c>
    </row>
    <row r="122" spans="1:1" x14ac:dyDescent="0.25">
      <c r="A122" s="35" t="s">
        <v>331</v>
      </c>
    </row>
    <row r="123" spans="1:1" x14ac:dyDescent="0.25">
      <c r="A123" s="35" t="s">
        <v>332</v>
      </c>
    </row>
    <row r="124" spans="1:1" x14ac:dyDescent="0.25">
      <c r="A124" s="35" t="s">
        <v>333</v>
      </c>
    </row>
    <row r="125" spans="1:1" x14ac:dyDescent="0.25">
      <c r="A125" s="35" t="s">
        <v>334</v>
      </c>
    </row>
    <row r="126" spans="1:1" x14ac:dyDescent="0.25">
      <c r="A126" s="35" t="s">
        <v>335</v>
      </c>
    </row>
    <row r="127" spans="1:1" x14ac:dyDescent="0.25">
      <c r="A127" s="35" t="s">
        <v>336</v>
      </c>
    </row>
    <row r="128" spans="1:1" x14ac:dyDescent="0.25">
      <c r="A128" s="35" t="s">
        <v>337</v>
      </c>
    </row>
    <row r="129" spans="1:1" x14ac:dyDescent="0.25">
      <c r="A129" s="35" t="s">
        <v>338</v>
      </c>
    </row>
    <row r="130" spans="1:1" x14ac:dyDescent="0.25">
      <c r="A130" s="35" t="s">
        <v>339</v>
      </c>
    </row>
    <row r="131" spans="1:1" x14ac:dyDescent="0.25">
      <c r="A131" s="35" t="s">
        <v>340</v>
      </c>
    </row>
    <row r="132" spans="1:1" x14ac:dyDescent="0.25">
      <c r="A132" s="35" t="s">
        <v>341</v>
      </c>
    </row>
    <row r="133" spans="1:1" x14ac:dyDescent="0.25">
      <c r="A133" s="35" t="s">
        <v>342</v>
      </c>
    </row>
    <row r="134" spans="1:1" x14ac:dyDescent="0.25">
      <c r="A134" s="35" t="s">
        <v>343</v>
      </c>
    </row>
    <row r="135" spans="1:1" x14ac:dyDescent="0.25">
      <c r="A135" s="35" t="s">
        <v>344</v>
      </c>
    </row>
    <row r="136" spans="1:1" x14ac:dyDescent="0.25">
      <c r="A136" s="35" t="s">
        <v>345</v>
      </c>
    </row>
    <row r="137" spans="1:1" x14ac:dyDescent="0.25">
      <c r="A137" s="35" t="s">
        <v>346</v>
      </c>
    </row>
    <row r="138" spans="1:1" x14ac:dyDescent="0.25">
      <c r="A138" s="35" t="s">
        <v>347</v>
      </c>
    </row>
    <row r="139" spans="1:1" x14ac:dyDescent="0.25">
      <c r="A139" s="35" t="s">
        <v>348</v>
      </c>
    </row>
    <row r="140" spans="1:1" x14ac:dyDescent="0.25">
      <c r="A140" s="35" t="s">
        <v>349</v>
      </c>
    </row>
    <row r="141" spans="1:1" x14ac:dyDescent="0.25">
      <c r="A141" s="35" t="s">
        <v>350</v>
      </c>
    </row>
    <row r="142" spans="1:1" x14ac:dyDescent="0.25">
      <c r="A142" s="35" t="s">
        <v>351</v>
      </c>
    </row>
    <row r="143" spans="1:1" x14ac:dyDescent="0.25">
      <c r="A143" s="35" t="s">
        <v>352</v>
      </c>
    </row>
    <row r="144" spans="1:1" x14ac:dyDescent="0.25">
      <c r="A144" s="35" t="s">
        <v>353</v>
      </c>
    </row>
    <row r="145" spans="1:1" x14ac:dyDescent="0.25">
      <c r="A145" s="35" t="s">
        <v>354</v>
      </c>
    </row>
    <row r="146" spans="1:1" x14ac:dyDescent="0.25">
      <c r="A146" s="35" t="s">
        <v>355</v>
      </c>
    </row>
    <row r="147" spans="1:1" x14ac:dyDescent="0.25">
      <c r="A147" s="35" t="s">
        <v>356</v>
      </c>
    </row>
    <row r="148" spans="1:1" x14ac:dyDescent="0.25">
      <c r="A148" s="35" t="s">
        <v>357</v>
      </c>
    </row>
    <row r="149" spans="1:1" x14ac:dyDescent="0.25">
      <c r="A149" s="35" t="s">
        <v>358</v>
      </c>
    </row>
    <row r="150" spans="1:1" x14ac:dyDescent="0.25">
      <c r="A150" s="35" t="s">
        <v>359</v>
      </c>
    </row>
    <row r="151" spans="1:1" x14ac:dyDescent="0.25">
      <c r="A151" s="35" t="s">
        <v>360</v>
      </c>
    </row>
    <row r="152" spans="1:1" x14ac:dyDescent="0.25">
      <c r="A152" s="35" t="s">
        <v>361</v>
      </c>
    </row>
    <row r="153" spans="1:1" x14ac:dyDescent="0.25">
      <c r="A153" s="35" t="s">
        <v>362</v>
      </c>
    </row>
    <row r="154" spans="1:1" x14ac:dyDescent="0.25">
      <c r="A154" s="35" t="s">
        <v>363</v>
      </c>
    </row>
    <row r="155" spans="1:1" x14ac:dyDescent="0.25">
      <c r="A155" s="35" t="s">
        <v>364</v>
      </c>
    </row>
    <row r="156" spans="1:1" x14ac:dyDescent="0.25">
      <c r="A156" s="35" t="s">
        <v>365</v>
      </c>
    </row>
    <row r="157" spans="1:1" x14ac:dyDescent="0.25">
      <c r="A157" s="35" t="s">
        <v>366</v>
      </c>
    </row>
    <row r="158" spans="1:1" x14ac:dyDescent="0.25">
      <c r="A158" s="35" t="s">
        <v>367</v>
      </c>
    </row>
    <row r="159" spans="1:1" x14ac:dyDescent="0.25">
      <c r="A159" s="35" t="s">
        <v>368</v>
      </c>
    </row>
    <row r="160" spans="1:1" x14ac:dyDescent="0.25">
      <c r="A160" s="35" t="s">
        <v>369</v>
      </c>
    </row>
    <row r="161" spans="1:1" x14ac:dyDescent="0.25">
      <c r="A161" s="35" t="s">
        <v>370</v>
      </c>
    </row>
    <row r="162" spans="1:1" x14ac:dyDescent="0.25">
      <c r="A162" s="35" t="s">
        <v>371</v>
      </c>
    </row>
    <row r="163" spans="1:1" x14ac:dyDescent="0.25">
      <c r="A163" s="35" t="s">
        <v>372</v>
      </c>
    </row>
    <row r="164" spans="1:1" x14ac:dyDescent="0.25">
      <c r="A164" s="35" t="s">
        <v>373</v>
      </c>
    </row>
    <row r="165" spans="1:1" x14ac:dyDescent="0.25">
      <c r="A165" s="35" t="s">
        <v>374</v>
      </c>
    </row>
    <row r="166" spans="1:1" x14ac:dyDescent="0.25">
      <c r="A166" s="35" t="s">
        <v>375</v>
      </c>
    </row>
    <row r="167" spans="1:1" x14ac:dyDescent="0.25">
      <c r="A167" s="35" t="s">
        <v>376</v>
      </c>
    </row>
    <row r="168" spans="1:1" x14ac:dyDescent="0.25">
      <c r="A168" s="35" t="s">
        <v>377</v>
      </c>
    </row>
    <row r="169" spans="1:1" x14ac:dyDescent="0.25">
      <c r="A169" s="35" t="s">
        <v>378</v>
      </c>
    </row>
    <row r="170" spans="1:1" x14ac:dyDescent="0.25">
      <c r="A170" s="35" t="s">
        <v>379</v>
      </c>
    </row>
    <row r="171" spans="1:1" x14ac:dyDescent="0.25">
      <c r="A171" s="35" t="s">
        <v>380</v>
      </c>
    </row>
    <row r="172" spans="1:1" x14ac:dyDescent="0.25">
      <c r="A172" s="35" t="s">
        <v>381</v>
      </c>
    </row>
    <row r="173" spans="1:1" x14ac:dyDescent="0.25">
      <c r="A173" s="35" t="s">
        <v>382</v>
      </c>
    </row>
    <row r="174" spans="1:1" x14ac:dyDescent="0.25">
      <c r="A174" s="35" t="s">
        <v>383</v>
      </c>
    </row>
    <row r="175" spans="1:1" x14ac:dyDescent="0.25">
      <c r="A175" s="35" t="s">
        <v>384</v>
      </c>
    </row>
    <row r="176" spans="1:1" x14ac:dyDescent="0.25">
      <c r="A176" s="35" t="s">
        <v>385</v>
      </c>
    </row>
    <row r="177" spans="1:1" x14ac:dyDescent="0.25">
      <c r="A177" s="35" t="s">
        <v>386</v>
      </c>
    </row>
    <row r="178" spans="1:1" x14ac:dyDescent="0.25">
      <c r="A178" s="35" t="s">
        <v>387</v>
      </c>
    </row>
    <row r="179" spans="1:1" x14ac:dyDescent="0.25">
      <c r="A179" s="35" t="s">
        <v>388</v>
      </c>
    </row>
    <row r="180" spans="1:1" x14ac:dyDescent="0.25">
      <c r="A180" s="35" t="s">
        <v>389</v>
      </c>
    </row>
    <row r="181" spans="1:1" x14ac:dyDescent="0.25">
      <c r="A181" s="35" t="s">
        <v>390</v>
      </c>
    </row>
    <row r="182" spans="1:1" x14ac:dyDescent="0.25">
      <c r="A182" s="35" t="s">
        <v>391</v>
      </c>
    </row>
    <row r="183" spans="1:1" x14ac:dyDescent="0.25">
      <c r="A183" s="35" t="s">
        <v>392</v>
      </c>
    </row>
    <row r="184" spans="1:1" x14ac:dyDescent="0.25">
      <c r="A184" s="35" t="s">
        <v>393</v>
      </c>
    </row>
    <row r="185" spans="1:1" x14ac:dyDescent="0.25">
      <c r="A185" s="35" t="s">
        <v>394</v>
      </c>
    </row>
    <row r="186" spans="1:1" x14ac:dyDescent="0.25">
      <c r="A186" s="35" t="s">
        <v>395</v>
      </c>
    </row>
    <row r="187" spans="1:1" x14ac:dyDescent="0.25">
      <c r="A187" s="35" t="s">
        <v>396</v>
      </c>
    </row>
    <row r="188" spans="1:1" x14ac:dyDescent="0.25">
      <c r="A188" s="35" t="s">
        <v>397</v>
      </c>
    </row>
    <row r="189" spans="1:1" x14ac:dyDescent="0.25">
      <c r="A189" s="35" t="s">
        <v>398</v>
      </c>
    </row>
    <row r="190" spans="1:1" x14ac:dyDescent="0.25">
      <c r="A190" s="35" t="s">
        <v>399</v>
      </c>
    </row>
    <row r="191" spans="1:1" x14ac:dyDescent="0.25">
      <c r="A191" s="35" t="s">
        <v>400</v>
      </c>
    </row>
    <row r="192" spans="1:1" x14ac:dyDescent="0.25">
      <c r="A192" s="35" t="s">
        <v>401</v>
      </c>
    </row>
    <row r="193" spans="1:1" x14ac:dyDescent="0.25">
      <c r="A193" s="35" t="s">
        <v>402</v>
      </c>
    </row>
    <row r="194" spans="1:1" x14ac:dyDescent="0.25">
      <c r="A194" s="35" t="s">
        <v>403</v>
      </c>
    </row>
    <row r="195" spans="1:1" x14ac:dyDescent="0.25">
      <c r="A195" s="35" t="s">
        <v>404</v>
      </c>
    </row>
    <row r="196" spans="1:1" x14ac:dyDescent="0.25">
      <c r="A196" s="35" t="s">
        <v>405</v>
      </c>
    </row>
    <row r="197" spans="1:1" x14ac:dyDescent="0.25">
      <c r="A197" s="35" t="s">
        <v>406</v>
      </c>
    </row>
    <row r="198" spans="1:1" x14ac:dyDescent="0.25">
      <c r="A198" s="35" t="s">
        <v>407</v>
      </c>
    </row>
    <row r="199" spans="1:1" x14ac:dyDescent="0.25">
      <c r="A199" s="35" t="s">
        <v>408</v>
      </c>
    </row>
    <row r="200" spans="1:1" x14ac:dyDescent="0.25">
      <c r="A200" s="35" t="s">
        <v>409</v>
      </c>
    </row>
    <row r="201" spans="1:1" x14ac:dyDescent="0.25">
      <c r="A201" s="35" t="s">
        <v>410</v>
      </c>
    </row>
    <row r="202" spans="1:1" x14ac:dyDescent="0.25">
      <c r="A202" s="35" t="s">
        <v>411</v>
      </c>
    </row>
    <row r="203" spans="1:1" x14ac:dyDescent="0.25">
      <c r="A203" s="35" t="s">
        <v>412</v>
      </c>
    </row>
    <row r="204" spans="1:1" x14ac:dyDescent="0.25">
      <c r="A204" s="35" t="s">
        <v>413</v>
      </c>
    </row>
    <row r="205" spans="1:1" x14ac:dyDescent="0.25">
      <c r="A205" s="35" t="s">
        <v>414</v>
      </c>
    </row>
    <row r="206" spans="1:1" x14ac:dyDescent="0.25">
      <c r="A206" s="35" t="s">
        <v>415</v>
      </c>
    </row>
    <row r="207" spans="1:1" x14ac:dyDescent="0.25">
      <c r="A207" s="35" t="s">
        <v>416</v>
      </c>
    </row>
    <row r="208" spans="1:1" x14ac:dyDescent="0.25">
      <c r="A208" s="35" t="s">
        <v>417</v>
      </c>
    </row>
    <row r="209" spans="1:1" x14ac:dyDescent="0.25">
      <c r="A209" s="35" t="s">
        <v>418</v>
      </c>
    </row>
    <row r="210" spans="1:1" x14ac:dyDescent="0.25">
      <c r="A210" s="35" t="s">
        <v>419</v>
      </c>
    </row>
    <row r="211" spans="1:1" x14ac:dyDescent="0.25">
      <c r="A211" s="35" t="s">
        <v>420</v>
      </c>
    </row>
    <row r="212" spans="1:1" x14ac:dyDescent="0.25">
      <c r="A212" s="35" t="s">
        <v>421</v>
      </c>
    </row>
    <row r="213" spans="1:1" x14ac:dyDescent="0.25">
      <c r="A213" s="35" t="s">
        <v>422</v>
      </c>
    </row>
    <row r="214" spans="1:1" x14ac:dyDescent="0.25">
      <c r="A214" s="35" t="s">
        <v>423</v>
      </c>
    </row>
    <row r="215" spans="1:1" x14ac:dyDescent="0.25">
      <c r="A215" s="35" t="s">
        <v>424</v>
      </c>
    </row>
    <row r="216" spans="1:1" x14ac:dyDescent="0.25">
      <c r="A216" s="35" t="s">
        <v>425</v>
      </c>
    </row>
    <row r="217" spans="1:1" x14ac:dyDescent="0.25">
      <c r="A217" s="35" t="s">
        <v>426</v>
      </c>
    </row>
    <row r="218" spans="1:1" x14ac:dyDescent="0.25">
      <c r="A218" s="35" t="s">
        <v>427</v>
      </c>
    </row>
    <row r="219" spans="1:1" x14ac:dyDescent="0.25">
      <c r="A219" s="35" t="s">
        <v>428</v>
      </c>
    </row>
    <row r="220" spans="1:1" x14ac:dyDescent="0.25">
      <c r="A220" s="35" t="s">
        <v>429</v>
      </c>
    </row>
    <row r="221" spans="1:1" x14ac:dyDescent="0.25">
      <c r="A221" s="35" t="s">
        <v>430</v>
      </c>
    </row>
    <row r="222" spans="1:1" x14ac:dyDescent="0.25">
      <c r="A222" s="35" t="s">
        <v>431</v>
      </c>
    </row>
    <row r="223" spans="1:1" x14ac:dyDescent="0.25">
      <c r="A223" s="35" t="s">
        <v>432</v>
      </c>
    </row>
    <row r="224" spans="1:1" x14ac:dyDescent="0.25">
      <c r="A224" s="35" t="s">
        <v>433</v>
      </c>
    </row>
    <row r="225" spans="1:1" x14ac:dyDescent="0.25">
      <c r="A225" s="35" t="s">
        <v>434</v>
      </c>
    </row>
    <row r="226" spans="1:1" x14ac:dyDescent="0.25">
      <c r="A226" s="35" t="s">
        <v>435</v>
      </c>
    </row>
    <row r="227" spans="1:1" x14ac:dyDescent="0.25">
      <c r="A227" s="35" t="s">
        <v>436</v>
      </c>
    </row>
    <row r="228" spans="1:1" x14ac:dyDescent="0.25">
      <c r="A228" s="35" t="s">
        <v>437</v>
      </c>
    </row>
    <row r="229" spans="1:1" x14ac:dyDescent="0.25">
      <c r="A229" s="35" t="s">
        <v>438</v>
      </c>
    </row>
    <row r="230" spans="1:1" x14ac:dyDescent="0.25">
      <c r="A230" s="35" t="s">
        <v>439</v>
      </c>
    </row>
    <row r="231" spans="1:1" x14ac:dyDescent="0.25">
      <c r="A231" s="35" t="s">
        <v>440</v>
      </c>
    </row>
    <row r="232" spans="1:1" x14ac:dyDescent="0.25">
      <c r="A232" s="35" t="s">
        <v>441</v>
      </c>
    </row>
    <row r="233" spans="1:1" x14ac:dyDescent="0.25">
      <c r="A233" s="35" t="s">
        <v>442</v>
      </c>
    </row>
    <row r="234" spans="1:1" x14ac:dyDescent="0.25">
      <c r="A234" s="35" t="s">
        <v>443</v>
      </c>
    </row>
    <row r="235" spans="1:1" x14ac:dyDescent="0.25">
      <c r="A235" s="35" t="s">
        <v>444</v>
      </c>
    </row>
    <row r="236" spans="1:1" x14ac:dyDescent="0.25">
      <c r="A236" s="35" t="s">
        <v>445</v>
      </c>
    </row>
    <row r="237" spans="1:1" x14ac:dyDescent="0.25">
      <c r="A237" s="35" t="s">
        <v>446</v>
      </c>
    </row>
    <row r="238" spans="1:1" x14ac:dyDescent="0.25">
      <c r="A238" s="35" t="s">
        <v>447</v>
      </c>
    </row>
    <row r="239" spans="1:1" x14ac:dyDescent="0.25">
      <c r="A239" s="35" t="s">
        <v>448</v>
      </c>
    </row>
    <row r="240" spans="1:1" x14ac:dyDescent="0.25">
      <c r="A240" s="35" t="s">
        <v>449</v>
      </c>
    </row>
    <row r="241" spans="1:1" x14ac:dyDescent="0.25">
      <c r="A241" s="35" t="s">
        <v>450</v>
      </c>
    </row>
    <row r="242" spans="1:1" x14ac:dyDescent="0.25">
      <c r="A242" s="35" t="s">
        <v>451</v>
      </c>
    </row>
    <row r="243" spans="1:1" x14ac:dyDescent="0.25">
      <c r="A243" s="35" t="s">
        <v>452</v>
      </c>
    </row>
    <row r="244" spans="1:1" x14ac:dyDescent="0.25">
      <c r="A244" s="35" t="s">
        <v>453</v>
      </c>
    </row>
    <row r="245" spans="1:1" x14ac:dyDescent="0.25">
      <c r="A245" s="35" t="s">
        <v>454</v>
      </c>
    </row>
    <row r="246" spans="1:1" x14ac:dyDescent="0.25">
      <c r="A246" s="35" t="s">
        <v>455</v>
      </c>
    </row>
    <row r="247" spans="1:1" x14ac:dyDescent="0.25">
      <c r="A247" s="35" t="s">
        <v>456</v>
      </c>
    </row>
    <row r="248" spans="1:1" x14ac:dyDescent="0.25">
      <c r="A248" s="35" t="s">
        <v>457</v>
      </c>
    </row>
    <row r="249" spans="1:1" x14ac:dyDescent="0.25">
      <c r="A249" s="35" t="s">
        <v>458</v>
      </c>
    </row>
    <row r="250" spans="1:1" x14ac:dyDescent="0.25">
      <c r="A250" s="35" t="s">
        <v>459</v>
      </c>
    </row>
    <row r="251" spans="1:1" x14ac:dyDescent="0.25">
      <c r="A251" s="35" t="s">
        <v>460</v>
      </c>
    </row>
    <row r="252" spans="1:1" x14ac:dyDescent="0.25">
      <c r="A252" s="35" t="s">
        <v>461</v>
      </c>
    </row>
    <row r="253" spans="1:1" x14ac:dyDescent="0.25">
      <c r="A253" s="35" t="s">
        <v>462</v>
      </c>
    </row>
    <row r="254" spans="1:1" x14ac:dyDescent="0.25">
      <c r="A254" s="35" t="s">
        <v>463</v>
      </c>
    </row>
    <row r="255" spans="1:1" x14ac:dyDescent="0.25">
      <c r="A255" s="35" t="s">
        <v>464</v>
      </c>
    </row>
    <row r="256" spans="1:1" x14ac:dyDescent="0.25">
      <c r="A256" s="35" t="s">
        <v>465</v>
      </c>
    </row>
    <row r="257" spans="1:1" x14ac:dyDescent="0.25">
      <c r="A257" s="35" t="s">
        <v>466</v>
      </c>
    </row>
    <row r="258" spans="1:1" x14ac:dyDescent="0.25">
      <c r="A258" s="35" t="s">
        <v>467</v>
      </c>
    </row>
    <row r="259" spans="1:1" x14ac:dyDescent="0.25">
      <c r="A259" s="35" t="s">
        <v>468</v>
      </c>
    </row>
    <row r="260" spans="1:1" x14ac:dyDescent="0.25">
      <c r="A260" s="35" t="s">
        <v>469</v>
      </c>
    </row>
    <row r="261" spans="1:1" x14ac:dyDescent="0.25">
      <c r="A261" s="35" t="s">
        <v>470</v>
      </c>
    </row>
    <row r="262" spans="1:1" x14ac:dyDescent="0.25">
      <c r="A262" s="35" t="s">
        <v>471</v>
      </c>
    </row>
    <row r="263" spans="1:1" x14ac:dyDescent="0.25">
      <c r="A263" s="35" t="s">
        <v>472</v>
      </c>
    </row>
    <row r="264" spans="1:1" x14ac:dyDescent="0.25">
      <c r="A264" s="35" t="s">
        <v>473</v>
      </c>
    </row>
    <row r="265" spans="1:1" x14ac:dyDescent="0.25">
      <c r="A265" s="35" t="s">
        <v>474</v>
      </c>
    </row>
    <row r="266" spans="1:1" x14ac:dyDescent="0.25">
      <c r="A266" s="35" t="s">
        <v>475</v>
      </c>
    </row>
    <row r="267" spans="1:1" x14ac:dyDescent="0.25">
      <c r="A267" s="35" t="s">
        <v>476</v>
      </c>
    </row>
    <row r="268" spans="1:1" x14ac:dyDescent="0.25">
      <c r="A268" s="35" t="s">
        <v>477</v>
      </c>
    </row>
    <row r="269" spans="1:1" x14ac:dyDescent="0.25">
      <c r="A269" s="35" t="s">
        <v>478</v>
      </c>
    </row>
    <row r="270" spans="1:1" x14ac:dyDescent="0.25">
      <c r="A270" s="35" t="s">
        <v>479</v>
      </c>
    </row>
    <row r="271" spans="1:1" x14ac:dyDescent="0.25">
      <c r="A271" s="35" t="s">
        <v>480</v>
      </c>
    </row>
    <row r="272" spans="1:1" x14ac:dyDescent="0.25">
      <c r="A272" s="35" t="s">
        <v>481</v>
      </c>
    </row>
    <row r="273" spans="1:1" x14ac:dyDescent="0.25">
      <c r="A273" s="35" t="s">
        <v>482</v>
      </c>
    </row>
    <row r="274" spans="1:1" x14ac:dyDescent="0.25">
      <c r="A274" s="35" t="s">
        <v>483</v>
      </c>
    </row>
    <row r="275" spans="1:1" x14ac:dyDescent="0.25">
      <c r="A275" s="35" t="s">
        <v>484</v>
      </c>
    </row>
    <row r="276" spans="1:1" x14ac:dyDescent="0.25">
      <c r="A276" s="35" t="s">
        <v>485</v>
      </c>
    </row>
    <row r="277" spans="1:1" x14ac:dyDescent="0.25">
      <c r="A277" s="35" t="s">
        <v>486</v>
      </c>
    </row>
    <row r="278" spans="1:1" x14ac:dyDescent="0.25">
      <c r="A278" s="35" t="s">
        <v>487</v>
      </c>
    </row>
    <row r="279" spans="1:1" x14ac:dyDescent="0.25">
      <c r="A279" s="35" t="s">
        <v>488</v>
      </c>
    </row>
    <row r="280" spans="1:1" x14ac:dyDescent="0.25">
      <c r="A280" s="35" t="s">
        <v>489</v>
      </c>
    </row>
    <row r="281" spans="1:1" x14ac:dyDescent="0.25">
      <c r="A281" s="35" t="s">
        <v>490</v>
      </c>
    </row>
    <row r="282" spans="1:1" x14ac:dyDescent="0.25">
      <c r="A282" s="35" t="s">
        <v>491</v>
      </c>
    </row>
    <row r="283" spans="1:1" x14ac:dyDescent="0.25">
      <c r="A283" s="35" t="s">
        <v>492</v>
      </c>
    </row>
    <row r="284" spans="1:1" x14ac:dyDescent="0.25">
      <c r="A284" s="35" t="s">
        <v>493</v>
      </c>
    </row>
    <row r="285" spans="1:1" x14ac:dyDescent="0.25">
      <c r="A285" s="35" t="s">
        <v>494</v>
      </c>
    </row>
    <row r="286" spans="1:1" x14ac:dyDescent="0.25">
      <c r="A286" s="35" t="s">
        <v>495</v>
      </c>
    </row>
    <row r="287" spans="1:1" x14ac:dyDescent="0.25">
      <c r="A287" s="35" t="s">
        <v>496</v>
      </c>
    </row>
    <row r="288" spans="1:1" x14ac:dyDescent="0.25">
      <c r="A288" s="35" t="s">
        <v>497</v>
      </c>
    </row>
    <row r="289" spans="1:1" x14ac:dyDescent="0.25">
      <c r="A289" s="35" t="s">
        <v>498</v>
      </c>
    </row>
    <row r="290" spans="1:1" x14ac:dyDescent="0.25">
      <c r="A290" s="35" t="s">
        <v>499</v>
      </c>
    </row>
    <row r="291" spans="1:1" x14ac:dyDescent="0.25">
      <c r="A291" s="35" t="s">
        <v>500</v>
      </c>
    </row>
    <row r="292" spans="1:1" x14ac:dyDescent="0.25">
      <c r="A292" s="35" t="s">
        <v>501</v>
      </c>
    </row>
    <row r="293" spans="1:1" x14ac:dyDescent="0.25">
      <c r="A293" s="35" t="s">
        <v>502</v>
      </c>
    </row>
    <row r="294" spans="1:1" x14ac:dyDescent="0.25">
      <c r="A294" s="35" t="s">
        <v>503</v>
      </c>
    </row>
    <row r="295" spans="1:1" x14ac:dyDescent="0.25">
      <c r="A295" s="35" t="s">
        <v>504</v>
      </c>
    </row>
    <row r="296" spans="1:1" x14ac:dyDescent="0.25">
      <c r="A296" s="35" t="s">
        <v>505</v>
      </c>
    </row>
    <row r="297" spans="1:1" x14ac:dyDescent="0.25">
      <c r="A297" s="35" t="s">
        <v>506</v>
      </c>
    </row>
    <row r="298" spans="1:1" x14ac:dyDescent="0.25">
      <c r="A298" s="35" t="s">
        <v>507</v>
      </c>
    </row>
    <row r="299" spans="1:1" x14ac:dyDescent="0.25">
      <c r="A299" s="35" t="s">
        <v>508</v>
      </c>
    </row>
    <row r="300" spans="1:1" x14ac:dyDescent="0.25">
      <c r="A300" s="35" t="s">
        <v>509</v>
      </c>
    </row>
    <row r="301" spans="1:1" x14ac:dyDescent="0.25">
      <c r="A301" s="35" t="s">
        <v>510</v>
      </c>
    </row>
    <row r="302" spans="1:1" x14ac:dyDescent="0.25">
      <c r="A302" s="35" t="s">
        <v>511</v>
      </c>
    </row>
    <row r="303" spans="1:1" x14ac:dyDescent="0.25">
      <c r="A303" s="35" t="s">
        <v>512</v>
      </c>
    </row>
    <row r="304" spans="1:1" x14ac:dyDescent="0.25">
      <c r="A304" s="35" t="s">
        <v>513</v>
      </c>
    </row>
    <row r="305" spans="1:1" x14ac:dyDescent="0.25">
      <c r="A305" s="35" t="s">
        <v>514</v>
      </c>
    </row>
    <row r="306" spans="1:1" x14ac:dyDescent="0.25">
      <c r="A306" s="35" t="s">
        <v>515</v>
      </c>
    </row>
    <row r="307" spans="1:1" x14ac:dyDescent="0.25">
      <c r="A307" s="35" t="s">
        <v>516</v>
      </c>
    </row>
    <row r="308" spans="1:1" x14ac:dyDescent="0.25">
      <c r="A308" s="35" t="s">
        <v>517</v>
      </c>
    </row>
    <row r="309" spans="1:1" x14ac:dyDescent="0.25">
      <c r="A309" s="35" t="s">
        <v>518</v>
      </c>
    </row>
    <row r="310" spans="1:1" x14ac:dyDescent="0.25">
      <c r="A310" s="35" t="s">
        <v>519</v>
      </c>
    </row>
    <row r="311" spans="1:1" x14ac:dyDescent="0.25">
      <c r="A311" s="35" t="s">
        <v>520</v>
      </c>
    </row>
    <row r="312" spans="1:1" x14ac:dyDescent="0.25">
      <c r="A312" s="35" t="s">
        <v>521</v>
      </c>
    </row>
    <row r="313" spans="1:1" x14ac:dyDescent="0.25">
      <c r="A313" s="35" t="s">
        <v>522</v>
      </c>
    </row>
    <row r="314" spans="1:1" x14ac:dyDescent="0.25">
      <c r="A314" s="35" t="s">
        <v>523</v>
      </c>
    </row>
    <row r="315" spans="1:1" x14ac:dyDescent="0.25">
      <c r="A315" s="35" t="s">
        <v>524</v>
      </c>
    </row>
    <row r="316" spans="1:1" x14ac:dyDescent="0.25">
      <c r="A316" s="35" t="s">
        <v>525</v>
      </c>
    </row>
    <row r="317" spans="1:1" x14ac:dyDescent="0.25">
      <c r="A317" s="35" t="s">
        <v>526</v>
      </c>
    </row>
    <row r="318" spans="1:1" x14ac:dyDescent="0.25">
      <c r="A318" s="35" t="s">
        <v>527</v>
      </c>
    </row>
    <row r="319" spans="1:1" x14ac:dyDescent="0.25">
      <c r="A319" s="35" t="s">
        <v>528</v>
      </c>
    </row>
    <row r="320" spans="1:1" x14ac:dyDescent="0.25">
      <c r="A320" s="35" t="s">
        <v>529</v>
      </c>
    </row>
    <row r="321" spans="1:1" x14ac:dyDescent="0.25">
      <c r="A321" s="35" t="s">
        <v>530</v>
      </c>
    </row>
    <row r="322" spans="1:1" x14ac:dyDescent="0.25">
      <c r="A322" s="35" t="s">
        <v>531</v>
      </c>
    </row>
    <row r="323" spans="1:1" x14ac:dyDescent="0.25">
      <c r="A323" s="35" t="s">
        <v>532</v>
      </c>
    </row>
    <row r="324" spans="1:1" x14ac:dyDescent="0.25">
      <c r="A324" s="35" t="s">
        <v>533</v>
      </c>
    </row>
    <row r="325" spans="1:1" x14ac:dyDescent="0.25">
      <c r="A325" s="35" t="s">
        <v>534</v>
      </c>
    </row>
    <row r="326" spans="1:1" x14ac:dyDescent="0.25">
      <c r="A326" s="35" t="s">
        <v>535</v>
      </c>
    </row>
    <row r="327" spans="1:1" x14ac:dyDescent="0.25">
      <c r="A327" s="35" t="s">
        <v>536</v>
      </c>
    </row>
    <row r="328" spans="1:1" x14ac:dyDescent="0.25">
      <c r="A328" s="35" t="s">
        <v>537</v>
      </c>
    </row>
    <row r="329" spans="1:1" x14ac:dyDescent="0.25">
      <c r="A329" s="35" t="s">
        <v>538</v>
      </c>
    </row>
    <row r="330" spans="1:1" x14ac:dyDescent="0.25">
      <c r="A330" s="35" t="s">
        <v>539</v>
      </c>
    </row>
    <row r="331" spans="1:1" x14ac:dyDescent="0.25">
      <c r="A331" s="35" t="s">
        <v>540</v>
      </c>
    </row>
    <row r="332" spans="1:1" x14ac:dyDescent="0.25">
      <c r="A332" s="35" t="s">
        <v>541</v>
      </c>
    </row>
    <row r="333" spans="1:1" x14ac:dyDescent="0.25">
      <c r="A333" s="35" t="s">
        <v>542</v>
      </c>
    </row>
    <row r="334" spans="1:1" x14ac:dyDescent="0.25">
      <c r="A334" s="35" t="s">
        <v>543</v>
      </c>
    </row>
    <row r="335" spans="1:1" x14ac:dyDescent="0.25">
      <c r="A335" s="35" t="s">
        <v>544</v>
      </c>
    </row>
    <row r="336" spans="1:1" x14ac:dyDescent="0.25">
      <c r="A336" s="35" t="s">
        <v>545</v>
      </c>
    </row>
    <row r="337" spans="1:1" x14ac:dyDescent="0.25">
      <c r="A337" s="35" t="s">
        <v>546</v>
      </c>
    </row>
    <row r="338" spans="1:1" x14ac:dyDescent="0.25">
      <c r="A338" s="35" t="s">
        <v>547</v>
      </c>
    </row>
    <row r="339" spans="1:1" x14ac:dyDescent="0.25">
      <c r="A339" s="35" t="s">
        <v>548</v>
      </c>
    </row>
    <row r="340" spans="1:1" x14ac:dyDescent="0.25">
      <c r="A340" s="35" t="s">
        <v>549</v>
      </c>
    </row>
    <row r="341" spans="1:1" x14ac:dyDescent="0.25">
      <c r="A341" s="35" t="s">
        <v>550</v>
      </c>
    </row>
    <row r="342" spans="1:1" x14ac:dyDescent="0.25">
      <c r="A342" s="35" t="s">
        <v>551</v>
      </c>
    </row>
    <row r="343" spans="1:1" x14ac:dyDescent="0.25">
      <c r="A343" s="35" t="s">
        <v>552</v>
      </c>
    </row>
    <row r="344" spans="1:1" x14ac:dyDescent="0.25">
      <c r="A344" s="35" t="s">
        <v>553</v>
      </c>
    </row>
    <row r="345" spans="1:1" x14ac:dyDescent="0.25">
      <c r="A345" s="35" t="s">
        <v>554</v>
      </c>
    </row>
    <row r="346" spans="1:1" x14ac:dyDescent="0.25">
      <c r="A346" s="35" t="s">
        <v>555</v>
      </c>
    </row>
    <row r="347" spans="1:1" x14ac:dyDescent="0.25">
      <c r="A347" s="35" t="s">
        <v>556</v>
      </c>
    </row>
    <row r="348" spans="1:1" x14ac:dyDescent="0.25">
      <c r="A348" s="35" t="s">
        <v>557</v>
      </c>
    </row>
    <row r="349" spans="1:1" x14ac:dyDescent="0.25">
      <c r="A349" s="35" t="s">
        <v>558</v>
      </c>
    </row>
    <row r="350" spans="1:1" x14ac:dyDescent="0.25">
      <c r="A350" s="35" t="s">
        <v>559</v>
      </c>
    </row>
    <row r="351" spans="1:1" x14ac:dyDescent="0.25">
      <c r="A351" s="35" t="s">
        <v>560</v>
      </c>
    </row>
    <row r="352" spans="1:1" x14ac:dyDescent="0.25">
      <c r="A352" s="35" t="s">
        <v>561</v>
      </c>
    </row>
    <row r="353" spans="1:1" x14ac:dyDescent="0.25">
      <c r="A353" s="35" t="s">
        <v>562</v>
      </c>
    </row>
    <row r="354" spans="1:1" x14ac:dyDescent="0.25">
      <c r="A354" s="35" t="s">
        <v>563</v>
      </c>
    </row>
    <row r="355" spans="1:1" x14ac:dyDescent="0.25">
      <c r="A355" s="35" t="s">
        <v>564</v>
      </c>
    </row>
    <row r="356" spans="1:1" x14ac:dyDescent="0.25">
      <c r="A356" s="35" t="s">
        <v>565</v>
      </c>
    </row>
    <row r="357" spans="1:1" x14ac:dyDescent="0.25">
      <c r="A357" s="35" t="s">
        <v>566</v>
      </c>
    </row>
    <row r="358" spans="1:1" x14ac:dyDescent="0.25">
      <c r="A358" s="35" t="s">
        <v>567</v>
      </c>
    </row>
    <row r="359" spans="1:1" x14ac:dyDescent="0.25">
      <c r="A359" s="35" t="s">
        <v>568</v>
      </c>
    </row>
    <row r="360" spans="1:1" x14ac:dyDescent="0.25">
      <c r="A360" s="35" t="s">
        <v>569</v>
      </c>
    </row>
    <row r="361" spans="1:1" x14ac:dyDescent="0.25">
      <c r="A361" s="35" t="s">
        <v>570</v>
      </c>
    </row>
    <row r="362" spans="1:1" x14ac:dyDescent="0.25">
      <c r="A362" s="35" t="s">
        <v>571</v>
      </c>
    </row>
    <row r="363" spans="1:1" x14ac:dyDescent="0.25">
      <c r="A363" s="35" t="s">
        <v>572</v>
      </c>
    </row>
    <row r="364" spans="1:1" x14ac:dyDescent="0.25">
      <c r="A364" s="35" t="s">
        <v>573</v>
      </c>
    </row>
    <row r="365" spans="1:1" x14ac:dyDescent="0.25">
      <c r="A365" s="35" t="s">
        <v>574</v>
      </c>
    </row>
    <row r="366" spans="1:1" x14ac:dyDescent="0.25">
      <c r="A366" s="35" t="s">
        <v>575</v>
      </c>
    </row>
    <row r="367" spans="1:1" x14ac:dyDescent="0.25">
      <c r="A367" s="35" t="s">
        <v>576</v>
      </c>
    </row>
    <row r="368" spans="1:1" x14ac:dyDescent="0.25">
      <c r="A368" s="35" t="s">
        <v>577</v>
      </c>
    </row>
    <row r="369" spans="1:1" x14ac:dyDescent="0.25">
      <c r="A369" s="35" t="s">
        <v>578</v>
      </c>
    </row>
    <row r="370" spans="1:1" x14ac:dyDescent="0.25">
      <c r="A370" s="35" t="s">
        <v>579</v>
      </c>
    </row>
    <row r="371" spans="1:1" x14ac:dyDescent="0.25">
      <c r="A371" s="35" t="s">
        <v>580</v>
      </c>
    </row>
    <row r="372" spans="1:1" x14ac:dyDescent="0.25">
      <c r="A372" s="35" t="s">
        <v>581</v>
      </c>
    </row>
    <row r="373" spans="1:1" x14ac:dyDescent="0.25">
      <c r="A373" s="35" t="s">
        <v>582</v>
      </c>
    </row>
    <row r="374" spans="1:1" x14ac:dyDescent="0.25">
      <c r="A374" s="35" t="s">
        <v>583</v>
      </c>
    </row>
    <row r="375" spans="1:1" x14ac:dyDescent="0.25">
      <c r="A375" s="35" t="s">
        <v>584</v>
      </c>
    </row>
    <row r="376" spans="1:1" x14ac:dyDescent="0.25">
      <c r="A376" s="35" t="s">
        <v>585</v>
      </c>
    </row>
    <row r="377" spans="1:1" x14ac:dyDescent="0.25">
      <c r="A377" s="35" t="s">
        <v>586</v>
      </c>
    </row>
    <row r="378" spans="1:1" x14ac:dyDescent="0.25">
      <c r="A378" s="35" t="s">
        <v>587</v>
      </c>
    </row>
    <row r="379" spans="1:1" x14ac:dyDescent="0.25">
      <c r="A379" s="35" t="s">
        <v>588</v>
      </c>
    </row>
    <row r="380" spans="1:1" x14ac:dyDescent="0.25">
      <c r="A380" s="35" t="s">
        <v>589</v>
      </c>
    </row>
    <row r="381" spans="1:1" x14ac:dyDescent="0.25">
      <c r="A381" s="35" t="s">
        <v>590</v>
      </c>
    </row>
    <row r="382" spans="1:1" x14ac:dyDescent="0.25">
      <c r="A382" s="35" t="s">
        <v>591</v>
      </c>
    </row>
    <row r="383" spans="1:1" x14ac:dyDescent="0.25">
      <c r="A383" s="35" t="s">
        <v>592</v>
      </c>
    </row>
    <row r="384" spans="1:1" x14ac:dyDescent="0.25">
      <c r="A384" s="35" t="s">
        <v>593</v>
      </c>
    </row>
    <row r="385" spans="1:1" x14ac:dyDescent="0.25">
      <c r="A385" s="35" t="s">
        <v>594</v>
      </c>
    </row>
    <row r="386" spans="1:1" x14ac:dyDescent="0.25">
      <c r="A386" s="35" t="s">
        <v>595</v>
      </c>
    </row>
    <row r="387" spans="1:1" x14ac:dyDescent="0.25">
      <c r="A387" s="35" t="s">
        <v>596</v>
      </c>
    </row>
    <row r="388" spans="1:1" x14ac:dyDescent="0.25">
      <c r="A388" s="35" t="s">
        <v>597</v>
      </c>
    </row>
    <row r="389" spans="1:1" x14ac:dyDescent="0.25">
      <c r="A389" s="35" t="s">
        <v>598</v>
      </c>
    </row>
    <row r="390" spans="1:1" x14ac:dyDescent="0.25">
      <c r="A390" s="35" t="s">
        <v>599</v>
      </c>
    </row>
    <row r="391" spans="1:1" x14ac:dyDescent="0.25">
      <c r="A391" s="35" t="s">
        <v>600</v>
      </c>
    </row>
    <row r="392" spans="1:1" x14ac:dyDescent="0.25">
      <c r="A392" s="35" t="s">
        <v>601</v>
      </c>
    </row>
    <row r="393" spans="1:1" x14ac:dyDescent="0.25">
      <c r="A393" s="35" t="s">
        <v>602</v>
      </c>
    </row>
    <row r="394" spans="1:1" x14ac:dyDescent="0.25">
      <c r="A394" s="35" t="s">
        <v>603</v>
      </c>
    </row>
    <row r="395" spans="1:1" x14ac:dyDescent="0.25">
      <c r="A395" s="35" t="s">
        <v>604</v>
      </c>
    </row>
    <row r="396" spans="1:1" x14ac:dyDescent="0.25">
      <c r="A396" s="35" t="s">
        <v>605</v>
      </c>
    </row>
    <row r="397" spans="1:1" x14ac:dyDescent="0.25">
      <c r="A397" s="35" t="s">
        <v>606</v>
      </c>
    </row>
    <row r="398" spans="1:1" x14ac:dyDescent="0.25">
      <c r="A398" s="35" t="s">
        <v>607</v>
      </c>
    </row>
    <row r="399" spans="1:1" x14ac:dyDescent="0.25">
      <c r="A399" s="35" t="s">
        <v>608</v>
      </c>
    </row>
    <row r="400" spans="1:1" x14ac:dyDescent="0.25">
      <c r="A400" s="35" t="s">
        <v>609</v>
      </c>
    </row>
    <row r="401" spans="1:1" x14ac:dyDescent="0.25">
      <c r="A401" s="35" t="s">
        <v>610</v>
      </c>
    </row>
    <row r="402" spans="1:1" x14ac:dyDescent="0.25">
      <c r="A402" s="35" t="s">
        <v>611</v>
      </c>
    </row>
    <row r="403" spans="1:1" x14ac:dyDescent="0.25">
      <c r="A403" s="35" t="s">
        <v>612</v>
      </c>
    </row>
    <row r="404" spans="1:1" x14ac:dyDescent="0.25">
      <c r="A404" s="35" t="s">
        <v>613</v>
      </c>
    </row>
    <row r="405" spans="1:1" x14ac:dyDescent="0.25">
      <c r="A405" s="35" t="s">
        <v>614</v>
      </c>
    </row>
    <row r="406" spans="1:1" x14ac:dyDescent="0.25">
      <c r="A406" s="35" t="s">
        <v>615</v>
      </c>
    </row>
    <row r="407" spans="1:1" x14ac:dyDescent="0.25">
      <c r="A407" s="35" t="s">
        <v>616</v>
      </c>
    </row>
    <row r="408" spans="1:1" x14ac:dyDescent="0.25">
      <c r="A408" s="35" t="s">
        <v>617</v>
      </c>
    </row>
    <row r="409" spans="1:1" x14ac:dyDescent="0.25">
      <c r="A409" s="35" t="s">
        <v>618</v>
      </c>
    </row>
    <row r="410" spans="1:1" x14ac:dyDescent="0.25">
      <c r="A410" s="35" t="s">
        <v>619</v>
      </c>
    </row>
    <row r="411" spans="1:1" x14ac:dyDescent="0.25">
      <c r="A411" s="35" t="s">
        <v>620</v>
      </c>
    </row>
    <row r="412" spans="1:1" x14ac:dyDescent="0.25">
      <c r="A412" s="35" t="s">
        <v>621</v>
      </c>
    </row>
    <row r="413" spans="1:1" x14ac:dyDescent="0.25">
      <c r="A413" s="35" t="s">
        <v>622</v>
      </c>
    </row>
    <row r="414" spans="1:1" x14ac:dyDescent="0.25">
      <c r="A414" s="35" t="s">
        <v>623</v>
      </c>
    </row>
    <row r="415" spans="1:1" x14ac:dyDescent="0.25">
      <c r="A415" s="35" t="s">
        <v>624</v>
      </c>
    </row>
    <row r="416" spans="1:1" x14ac:dyDescent="0.25">
      <c r="A416" s="35" t="s">
        <v>625</v>
      </c>
    </row>
    <row r="417" spans="1:1" x14ac:dyDescent="0.25">
      <c r="A417" s="35" t="s">
        <v>626</v>
      </c>
    </row>
    <row r="418" spans="1:1" x14ac:dyDescent="0.25">
      <c r="A418" s="35" t="s">
        <v>627</v>
      </c>
    </row>
    <row r="419" spans="1:1" x14ac:dyDescent="0.25">
      <c r="A419" s="35" t="s">
        <v>628</v>
      </c>
    </row>
    <row r="420" spans="1:1" x14ac:dyDescent="0.25">
      <c r="A420" s="35" t="s">
        <v>629</v>
      </c>
    </row>
    <row r="421" spans="1:1" x14ac:dyDescent="0.25">
      <c r="A421" s="35" t="s">
        <v>630</v>
      </c>
    </row>
    <row r="422" spans="1:1" x14ac:dyDescent="0.25">
      <c r="A422" s="35" t="s">
        <v>631</v>
      </c>
    </row>
    <row r="423" spans="1:1" x14ac:dyDescent="0.25">
      <c r="A423" s="35" t="s">
        <v>632</v>
      </c>
    </row>
    <row r="424" spans="1:1" x14ac:dyDescent="0.25">
      <c r="A424" s="35" t="s">
        <v>633</v>
      </c>
    </row>
    <row r="425" spans="1:1" x14ac:dyDescent="0.25">
      <c r="A425" s="35" t="s">
        <v>155</v>
      </c>
    </row>
  </sheetData>
  <sheetProtection algorithmName="SHA-512" hashValue="fISTTcIAm5wZ9ydrlObgMq4lrraGTJpGMYvrWpVkKKUQYCG0fudRfgaD/ndWuiCVEO4I2nbDmK5sUltSp6fP3w==" saltValue="JHpWkzLfnPWsl4+D5x8TGg=="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B28" sqref="B28"/>
    </sheetView>
  </sheetViews>
  <sheetFormatPr baseColWidth="10" defaultColWidth="10.7109375" defaultRowHeight="15" x14ac:dyDescent="0.25"/>
  <cols>
    <col min="1" max="1" width="34.5703125" style="55" customWidth="1"/>
    <col min="2" max="2" width="29.5703125" style="55" customWidth="1"/>
    <col min="3" max="74" width="10.7109375" style="55"/>
    <col min="75" max="75" width="15.42578125" style="55" customWidth="1"/>
    <col min="76" max="16384" width="10.7109375" style="55"/>
  </cols>
  <sheetData>
    <row r="2" spans="1:88" x14ac:dyDescent="0.25">
      <c r="A2" s="58" t="s">
        <v>35</v>
      </c>
      <c r="B2" s="58" t="s">
        <v>97</v>
      </c>
      <c r="C2" s="58" t="s">
        <v>20</v>
      </c>
      <c r="D2" s="58" t="s">
        <v>21</v>
      </c>
      <c r="E2" s="58" t="s">
        <v>25</v>
      </c>
      <c r="F2" s="58" t="s">
        <v>19</v>
      </c>
      <c r="G2" s="58" t="s">
        <v>89</v>
      </c>
      <c r="H2" s="58" t="s">
        <v>90</v>
      </c>
      <c r="I2" s="59" t="s">
        <v>98</v>
      </c>
      <c r="J2" s="59" t="s">
        <v>99</v>
      </c>
      <c r="K2" s="59" t="s">
        <v>100</v>
      </c>
      <c r="L2" s="59" t="s">
        <v>101</v>
      </c>
      <c r="M2" s="59" t="s">
        <v>102</v>
      </c>
      <c r="N2" s="59" t="s">
        <v>103</v>
      </c>
      <c r="O2" s="59" t="s">
        <v>104</v>
      </c>
      <c r="P2" s="58" t="s">
        <v>26</v>
      </c>
      <c r="Q2" s="58" t="s">
        <v>27</v>
      </c>
      <c r="R2" s="58" t="s">
        <v>28</v>
      </c>
      <c r="S2" s="58" t="s">
        <v>105</v>
      </c>
      <c r="T2" s="58" t="s">
        <v>106</v>
      </c>
      <c r="U2" s="58" t="s">
        <v>34</v>
      </c>
      <c r="V2" s="58" t="s">
        <v>107</v>
      </c>
      <c r="W2" s="58" t="s">
        <v>74</v>
      </c>
      <c r="X2" s="58" t="s">
        <v>75</v>
      </c>
      <c r="Y2" s="58" t="s">
        <v>76</v>
      </c>
      <c r="Z2" s="58" t="s">
        <v>77</v>
      </c>
      <c r="AA2" s="58" t="s">
        <v>78</v>
      </c>
      <c r="AB2" s="59" t="s">
        <v>108</v>
      </c>
      <c r="AC2" s="59" t="s">
        <v>109</v>
      </c>
      <c r="AD2" s="59" t="s">
        <v>110</v>
      </c>
      <c r="AE2" s="58" t="s">
        <v>32</v>
      </c>
      <c r="AF2" s="58" t="s">
        <v>57</v>
      </c>
      <c r="AG2" s="58" t="s">
        <v>58</v>
      </c>
      <c r="AH2" s="58" t="s">
        <v>33</v>
      </c>
      <c r="AI2" s="58" t="s">
        <v>111</v>
      </c>
      <c r="AJ2" s="58" t="s">
        <v>112</v>
      </c>
      <c r="AK2" s="58" t="s">
        <v>113</v>
      </c>
      <c r="AL2" s="58" t="s">
        <v>114</v>
      </c>
      <c r="AM2" s="58" t="s">
        <v>115</v>
      </c>
      <c r="AN2" s="58" t="s">
        <v>116</v>
      </c>
      <c r="AO2" s="58" t="s">
        <v>117</v>
      </c>
      <c r="AP2" s="58" t="s">
        <v>118</v>
      </c>
      <c r="AQ2" s="60" t="s">
        <v>50</v>
      </c>
      <c r="AR2" s="60" t="s">
        <v>51</v>
      </c>
      <c r="AS2" s="60" t="s">
        <v>47</v>
      </c>
      <c r="AT2" s="60" t="s">
        <v>48</v>
      </c>
      <c r="AU2" s="60" t="s">
        <v>49</v>
      </c>
      <c r="AV2" s="60" t="s">
        <v>52</v>
      </c>
      <c r="AW2" s="60" t="s">
        <v>64</v>
      </c>
      <c r="AX2" s="60" t="s">
        <v>54</v>
      </c>
      <c r="AY2" s="60" t="s">
        <v>55</v>
      </c>
      <c r="AZ2" s="60" t="s">
        <v>66</v>
      </c>
      <c r="BA2" s="60" t="s">
        <v>67</v>
      </c>
      <c r="BB2" s="61" t="s">
        <v>119</v>
      </c>
      <c r="BC2" s="61" t="s">
        <v>79</v>
      </c>
      <c r="BD2" s="62" t="s">
        <v>120</v>
      </c>
      <c r="BE2" s="62" t="s">
        <v>121</v>
      </c>
      <c r="BF2" s="62" t="s">
        <v>122</v>
      </c>
      <c r="BG2" s="62" t="s">
        <v>123</v>
      </c>
      <c r="BH2" s="62" t="s">
        <v>124</v>
      </c>
      <c r="BI2" s="62" t="s">
        <v>125</v>
      </c>
      <c r="BJ2" s="62" t="s">
        <v>126</v>
      </c>
      <c r="BK2" s="62" t="s">
        <v>127</v>
      </c>
      <c r="BL2" s="62" t="s">
        <v>128</v>
      </c>
      <c r="BM2" s="62" t="s">
        <v>129</v>
      </c>
      <c r="BN2" s="62" t="s">
        <v>130</v>
      </c>
      <c r="BO2" s="62" t="s">
        <v>131</v>
      </c>
      <c r="BP2" s="62" t="s">
        <v>157</v>
      </c>
      <c r="BQ2" s="62" t="s">
        <v>158</v>
      </c>
      <c r="BR2" s="62" t="s">
        <v>159</v>
      </c>
      <c r="BS2" s="62" t="s">
        <v>160</v>
      </c>
      <c r="BT2" s="62" t="s">
        <v>161</v>
      </c>
      <c r="BU2" s="62" t="s">
        <v>162</v>
      </c>
      <c r="BV2" s="62" t="s">
        <v>164</v>
      </c>
      <c r="BW2" s="62" t="s">
        <v>169</v>
      </c>
      <c r="BX2" s="62" t="s">
        <v>170</v>
      </c>
      <c r="BY2" s="62" t="s">
        <v>171</v>
      </c>
      <c r="BZ2" s="62" t="s">
        <v>172</v>
      </c>
      <c r="CA2" s="62"/>
      <c r="CB2" s="62"/>
      <c r="CC2" s="62"/>
      <c r="CD2" s="62"/>
      <c r="CE2" s="62"/>
      <c r="CF2" s="62"/>
      <c r="CG2" s="62"/>
      <c r="CH2" s="62"/>
      <c r="CI2" s="62"/>
      <c r="CJ2" s="62"/>
    </row>
    <row r="3" spans="1:88" x14ac:dyDescent="0.25">
      <c r="A3" s="55" t="str">
        <f>'Resumen General'!C5</f>
        <v>INSTITUTO COLOMBIANO DE BIENESTAR FAMILIAR - NIVEL CENTRAL</v>
      </c>
      <c r="B3" s="55" t="str">
        <f>'Resumen General'!C6</f>
        <v>YANIRA VILLAMIL SUZUNAGA</v>
      </c>
      <c r="C3" s="55">
        <f>+ABOGADOS!D11</f>
        <v>160</v>
      </c>
      <c r="D3" s="55">
        <f>+ABOGADOS!D12</f>
        <v>160</v>
      </c>
      <c r="E3" s="55">
        <f>+ABOGADOS!D13</f>
        <v>156</v>
      </c>
      <c r="F3" s="55">
        <f>+ABOGADOS!D14</f>
        <v>0</v>
      </c>
      <c r="G3" s="55">
        <f>+ABOGADOS!D17</f>
        <v>21</v>
      </c>
      <c r="H3" s="55">
        <f>+ABOGADOS!D18</f>
        <v>21</v>
      </c>
      <c r="I3" s="55">
        <f>+ABOGADOS!H10</f>
        <v>14</v>
      </c>
      <c r="J3" s="55">
        <f>+ABOGADOS!H11</f>
        <v>13</v>
      </c>
      <c r="K3" s="55">
        <f>+ABOGADOS!H12</f>
        <v>16</v>
      </c>
      <c r="L3" s="55">
        <f>+ABOGADOS!H17</f>
        <v>155</v>
      </c>
      <c r="M3" s="55">
        <f>+ABOGADOS!H18</f>
        <v>0</v>
      </c>
      <c r="N3" s="55">
        <f>+ABOGADOS!H19</f>
        <v>0</v>
      </c>
      <c r="O3" s="55">
        <f>+ABOGADOS!H20</f>
        <v>5</v>
      </c>
      <c r="P3" s="55">
        <f>+JUDICIALES!D11</f>
        <v>3099</v>
      </c>
      <c r="Q3" s="55">
        <f>+JUDICIALES!D12</f>
        <v>3099</v>
      </c>
      <c r="R3" s="55">
        <f>+JUDICIALES!D13</f>
        <v>0</v>
      </c>
      <c r="S3" s="55">
        <f>+JUDICIALES!D16</f>
        <v>160</v>
      </c>
      <c r="T3" s="55">
        <f>+JUDICIALES!D17</f>
        <v>167</v>
      </c>
      <c r="U3" s="55">
        <f>+JUDICIALES!D21</f>
        <v>5464</v>
      </c>
      <c r="V3" s="55">
        <f>+JUDICIALES!D22</f>
        <v>72</v>
      </c>
      <c r="W3" s="55">
        <f>JUDICIALES!D28</f>
        <v>16</v>
      </c>
      <c r="X3" s="55">
        <f>JUDICIALES!D29</f>
        <v>14</v>
      </c>
      <c r="Y3" s="55">
        <f>JUDICIALES!D30</f>
        <v>4</v>
      </c>
      <c r="Z3" s="55">
        <f>JUDICIALES!D31</f>
        <v>2</v>
      </c>
      <c r="AA3" s="55">
        <f>JUDICIALES!D32</f>
        <v>2</v>
      </c>
      <c r="AB3" s="55">
        <f>+JUDICIALES!G9</f>
        <v>4</v>
      </c>
      <c r="AC3" s="55">
        <f>+JUDICIALES!G10</f>
        <v>4</v>
      </c>
      <c r="AD3" s="55">
        <f>+JUDICIALES!G11</f>
        <v>4</v>
      </c>
      <c r="AE3" s="55">
        <f>+JUDICIALES!G15</f>
        <v>2518</v>
      </c>
      <c r="AF3" s="55">
        <f>+JUDICIALES!G16</f>
        <v>2474</v>
      </c>
      <c r="AG3" s="55">
        <f>+JUDICIALES!G17</f>
        <v>1</v>
      </c>
      <c r="AH3" s="55">
        <f>+JUDICIALES!G18</f>
        <v>2</v>
      </c>
      <c r="AI3" s="55">
        <f>+JUDICIALES!G21</f>
        <v>396</v>
      </c>
      <c r="AJ3" s="55">
        <f>+JUDICIALES!G22</f>
        <v>577</v>
      </c>
      <c r="AK3" s="55">
        <f>+JUDICIALES!G23</f>
        <v>290</v>
      </c>
      <c r="AL3" s="55">
        <f>+JUDICIALES!G24</f>
        <v>1253</v>
      </c>
      <c r="AM3" s="55">
        <f>+JUDICIALES!H21</f>
        <v>6</v>
      </c>
      <c r="AN3" s="55">
        <f>+JUDICIALES!H22</f>
        <v>577</v>
      </c>
      <c r="AO3" s="55">
        <f>+JUDICIALES!H23</f>
        <v>290</v>
      </c>
      <c r="AP3" s="55">
        <f>+JUDICIALES!H24</f>
        <v>1253</v>
      </c>
      <c r="AQ3" s="55">
        <f>+PREJUDICIALES!D10</f>
        <v>35</v>
      </c>
      <c r="AR3" s="55">
        <f>+PREJUDICIALES!D11</f>
        <v>35</v>
      </c>
      <c r="AS3" s="55">
        <f>+PREJUDICIALES!D12</f>
        <v>28</v>
      </c>
      <c r="AT3" s="55">
        <f>+PREJUDICIALES!D13</f>
        <v>7</v>
      </c>
      <c r="AU3" s="55">
        <f>+PREJUDICIALES!D14</f>
        <v>0</v>
      </c>
      <c r="AV3" s="55">
        <f>+PREJUDICIALES!D17</f>
        <v>65</v>
      </c>
      <c r="AW3" s="55">
        <f>+PREJUDICIALES!D18</f>
        <v>65</v>
      </c>
      <c r="AX3" s="55">
        <f>+PREJUDICIALES!G12</f>
        <v>5</v>
      </c>
      <c r="AY3" s="55">
        <f>+PREJUDICIALES!G13</f>
        <v>1</v>
      </c>
      <c r="AZ3" s="55">
        <f>+ARBITRAMENTOS!D9</f>
        <v>0</v>
      </c>
      <c r="BA3" s="55">
        <f>+ARBITRAMENTOS!D10</f>
        <v>0</v>
      </c>
      <c r="BB3" s="55">
        <f>ARBITRAMENTOS!G9</f>
        <v>0</v>
      </c>
      <c r="BC3" s="55">
        <f>ARBITRAMENTOS!G10</f>
        <v>7</v>
      </c>
      <c r="BD3" s="55" t="str">
        <f>+PAGOS!D9</f>
        <v>Si</v>
      </c>
      <c r="BE3" s="55" t="str">
        <f>+PAGOS!D10</f>
        <v>Si</v>
      </c>
      <c r="BF3" s="56">
        <f>USUARIOS!D9</f>
        <v>45506</v>
      </c>
      <c r="BG3" s="56">
        <f>ABOGADOS!D7</f>
        <v>45506</v>
      </c>
      <c r="BH3" s="56">
        <f>JUDICIALES!D8</f>
        <v>45506</v>
      </c>
      <c r="BI3" s="55" t="str">
        <f>+USUARIOS!C19</f>
        <v>1. En el rol Jefe Juridico y administrador de la Entidad se encontraba creado en Ekogui el Dr. Daniel Eduardo Lozano Bocanegra hasta el 25 de Junio 2024.
2. Para el rol Secretario Tecnico se aclara que desde la Oficina Asesora Jurídica se indicó mediante correo electrónico del 08/08/2024 lo siguiente:  "se informa que si bien, la Dra. Luz Francy reporta nuevo registro en el sistema para el 06/02/2024, esto se debió a que en esa fecha la Dra. Luz Francy retomó funciones por culminar su periodo de vacaciones comprendido entre el 15 de enero al 2 de febrero de 2024"</v>
      </c>
      <c r="BJ3" s="55" t="str">
        <f>+ABOGADOS!C22</f>
        <v>NC 1: Para el ítem "ABOGADOS CON CORREO ACTUALIZADO": verificada la información suministrada por la Oficina Asesora Jurídica en el memorando No. 202410400000096893 de fecha 30-07-2024, la información reportada en el Sistema Ekogui (Fecha descargue 08/07/2024) y lo indicado desde la dependencia que administra los correos institucionales al interior de la Entidad (DIT) se encontraron 4 registros de abogados activos en el sistema al corte 30/06/2024 sin correo actualizado: Martha.MartinezM@icbf.gov.co, Karen.Carreno@icbf.gov.co, JulioC.Ortiz@icbf.gov.co, Diana.AlzateG@icbf.gov.co.
CRITERIOS: Decreto 1069 de 2015. Artículo 2.2.3.4.1.13 Funciones comunes para los usuarios del Sistema Único de Gestión e Información Litigiosa del Estado – eKOGUI. y ANDJE Parágrafo y en el Manual del Abogado - V00 septiembre de 2022. Numeral 2.3., inciso Tercero
NOTA 1: Para el ítem abogados "RETIRADOS EN LA ENTIDAD PRIMER SEMESTRE 2024 SEGÚN JURÍDICA", Desde la Oficina Asesora Jurídica-OAJ de la Entidad mediante memorando No. 202410400000096893 de fecha 30-07-2024 se indica lo siguiente: "Respecto al rol abogados, de acuerdo con el reporte del Sistema Único de Gestión e Información Litigiosa del Estado- eKOGUI, se informa que, durante el primer semestre de la vigencia 2024, se inactivaron un total de 21 usuarios. Ahora bien, frente a la cantidad de abogados retirados en el mismo periodo, se informa que la Oficina Asesora Jurídica no cuenta con dicha información, ya que en el Sistema de Gestión e Información Litigiosa del Estado- eKOGUI no registra una opción que permita contabilizar la cantidad de abogados que son desvinculados de la entidad.".
NOTA 2: Para el ítem "INACTIVADOS EN EKOGUI PRIMER SEMESTRE 2024" en la información descargada desde el sistema Ekogui, se encontraron 13 registros con estado inactivo pero sin fecha de inactivación. Cifra que no es incluida en el reporte.
NC 2: Respecto del ítem de "INFORMACION" de estudios y experiencia: revisada la información del eKOGUI, el reporte usuarios rol Abogado (fecha de descargue 08/07/2024) y la remitida por la Oficina Asesora Jurídica mediante memorando No. 202410400000096893 de fecha 30-07-2024 y en correo electrónico del 08/08/2024, se identificaron 3 registros 51799XXX, 3095XXX y 19251XXX de la muestra establecida (16) sin la totalidad de información en el Sistema al corte 30/06/2024.
CRITERIOS: Decreto 1069 de 2015. Artículo 2.2.3.4.1.13 Funciones comunes para los usuarios del Sistema Único de Gestión e Información Litigiosa del Estado – eKOGUI. y ANDJE Parágrafo y en el  Manual del Abogado - V00 septiembre de 2022. Numeral 2.3., inciso Tercero.
NC 3. En relación con el ítem "ULTIMA CAPACITACIÓN ABOGADOS ACTIVOS": analizada la documentación recibida desde la Oficina Asesora Jurídica mediante memorando No. 202410400000096893 de fecha 30-07-2024 y correo electrónico del 08/08/2024 se identificaron 5 registros 1085635XXX, 19251XXX, 24229XXX, 1058817XXX y 1082936XXX con perfiles creados en el periodo evaluado sin evidencia de capacitación.
CRITERIOS: Decreto 1069 de 2015. Artículo 2.2.3.4.1.13 Funciones comunes para los usuarios del Sistema Único de Gestión e Información Litigiosa del Estado – eKOGUI. y ANDJE Numeral 1, y en el Manual del Abogado - V00 septiembre de 2022. Numeral 2.3., inciso primero.</v>
      </c>
      <c r="BK3" s="55" t="str">
        <f>+JUDICIALES!F28</f>
        <v xml:space="preserve">NC 4: Para el ítem "PROCESOS ACTIVOS EN EKOGUI CON ESTADO TERMINADO (3): verificada la información suministrada por la Oficina Asesora Jurídica en el correo electrónico del 08/08/2024 y la información reportada en el Sistema Ekogui (Fecha descargue 08/07/2024) se identificaron 3 registros activos 52001333300620150030800, 6001310500420150053600 y 76001333300720150025100 con estado terminado sin documentos que evidencien la continuidad del proceso para el ICBF
CRITERIOS: Decreto 1069 de 2015. Artículo 2.2.3.4.1.13 Funciones comunes para los usuarios del Sistema Único de Gestión e Información Litigiosa del Estado – eKOGUI y ANDJE Parágrafo, y en el  Manual del Abogado - V00 septiembre de 2022. Numeral 2.3., inciso Tercero.
NOTA 1: En relación con el ítem "PROCESOS EN EKOGUI CON CALIFICACION EN 1DO SEMESTRE 2024" se encontraron 41 procesos calificados con posterioridad al 30/06/2024 en el Sistema.
NOTA 2: Se encontraron los siguientes ID Ekogui 2551146 y 2551364 sin calificación del riesgo y sin contestación de demanda cuya fecha de ultima actuación de los procesos correspondió: a 12/06/2024 con auto admite demanda y 26/06/2024 con presentación de poder, respectivamente.
NOTA 3: Respecto del ítem "PROBABILIDAD DE PERDER EL CASO ALTA" se encontraron 6 registros con provisión contable igual a cero, sobre los cuales según la Oficina Asesora Jurídica mediante correo electrónico del 08/08/2024 indicó “.... los fallos judiciales no generan erogación económica al ICBF por el rubro de sentencias por lo anterior y en cumplimiento de la Resolución 80 de 2021 de la Contaduría General de la Nación y con el fin de reflejar la realidad económica de los procesos judiciales en los Estados Financieros de la Entidad y en el reporte del Sistema Único de Gestión e Información Litigiosa del Estado, los procesos judiciales fueron calificados con probabilidad de pérdida alta por la sentencia desfavorable a la entidad y provisionados por un valor de $0 pesos por la inexistencia de erogación económica (Obligación de hacer).”
</v>
      </c>
      <c r="BL3" s="55" t="str">
        <f>+PREJUDICIALES!F17</f>
        <v>NOTA 1: Ítem "TOTAL PREJUDICIALES ACTIVOS SEGÚN JURÍDICA" desde la Oficina Asesora Jurídica mediante memorando No. 202410400000096893 de fecha 30-07-2024 se indicó:
"8. Frente a las conciliaciones prejudiciales, con corte a 30 de junio de 2024, se encontraban activas un total de 35.
9.De acuerdo con su solicitud, se remite el reporte eKOGUI de conciliaciones activas con corte a 30 de junio de 2024 "
NOTA 2: Ítem "TOTAL PREJUDICIALES TERMINADOS 1DO SEM 2024 SEGÚN JURÍDICA" desde la Oficina Asesora Jurídica mediante memorando No. 202410400000096893 de fecha 30-07-2024 se indicó:  “10.Sobre conciliaciones prejudiciales, con corte a 30 de junio de 2024, se encontraban terminadas un total de 51" Sin embargo, mediante correo electrónico 08/08/2024 la dependencia dió alcance indicando que corresponde a 65 registros.
NOTA 3: En el Ítem "Procesos que efectivamente se encuentran activos" mediante correo electrónico del 08/08/2024 se informó por la Oficina Asesora Jurídica para el ID Ekogui 1534601 lo siguiente: "...el 14 de junio de 2024 se solicitó a soporte eKOGUI eliminación por duplicidad", por lo tanto éste registro no reporta en la cifra del ítem. 
NC 5: En el Ítem "Procesos que efectivamente se encuentran activos": Analizada la información recibida desde la Oficina Asesora Jurídica mediante correo electrónico del 08/08/2024 y la información reportada en el Sistema Ekogui (Fecha descargue 08/07/2024) se identificaron al corte 30/06/2024 cuatro (4) registros 1537513, 1546308, 1547538 y 1532941 sin documentación cargada en el sistema que permita establecer el estado o la actualización del mismo.
CRITERIOS: Decreto 1069 de 2015. Artículo 2.2.3.4.1.13 Funciones comunes para los usuarios del Sistema Único de Gestión e Información Litigiosa del Estado – eKOGUI y ANDJE Parágrafo y en el Manual del Abogado - V00 septiembre de 2022. Numeral 2.3., inciso Tercero.</v>
      </c>
      <c r="BM3" s="55" t="str">
        <f>+ARBITRAMENTOS!C13</f>
        <v>NOTA 1: Desde la Oficina Asesora Jurídica mediante memorando No. 202410400000096893 de fecha 30-07-2024 se indicó: "12.Respecto a los arbitramentos se informa que para el primer semestre 2024, la entidad no registró procesos arbitrales en el sistema eKOGUI".</v>
      </c>
      <c r="BN3" s="55" t="str">
        <f>+PAGOS!F8</f>
        <v>NOTA 1: Desde la Oficina Asesora Jurídica mediante memorando No. 202410400000096893 de fecha 30-07-2024 se indicó:  "14.Finalmente, con respecto a la información de pagos de sentencias, conciliaciones
y laudos arbitrales efectuados por el ICBF a través de la plataforma SIIF Nación durante el primer semestre de la vigencia, aportamos archivo de Excel en el cual se relaciona la información de todos los pagos realizados."</v>
      </c>
      <c r="BO3" s="55" t="str">
        <f>'Resumen General'!B26</f>
        <v>Conforme al detalle en observaciones del formulario para los ítems:
"ABOGADOS CON CORREO ACTUALIZADO"; "INFORMACION" de estudios y experiencia; "ULTIMA CAPACITACIÓN ABOGADOS ACTIVOS"; "PROCESOS ACTIVOS EN EKOGUI CON ESTADO TERMINADO (3)” "Procesos que efectivamente se encuentran activos". 
Se comunicarán las observaciones a la dependencia responsable para el adelantamiento de las actividades correctivas o de mejora correspondientes.</v>
      </c>
      <c r="BP3" s="55" t="str">
        <f>USUARIOS!C20</f>
        <v>No</v>
      </c>
      <c r="BQ3" s="55" t="str">
        <f>ABOGADOS!D26</f>
        <v>Si</v>
      </c>
      <c r="BR3" s="55" t="str">
        <f>JUDICIALES!H34</f>
        <v>Si</v>
      </c>
      <c r="BS3" s="55" t="str">
        <f>PREJUDICIALES!G23</f>
        <v>Si</v>
      </c>
      <c r="BT3" s="55" t="str">
        <f>ARBITRAMENTOS!D17</f>
        <v>No</v>
      </c>
      <c r="BU3" s="55" t="str">
        <f>PAGOS!G11</f>
        <v>No</v>
      </c>
      <c r="BV3" s="55" t="str">
        <f>'Resumen General'!C30</f>
        <v>Si</v>
      </c>
      <c r="BW3" s="55" t="str">
        <f>'COMITES DE CONCILIACION'!D9</f>
        <v>Si</v>
      </c>
      <c r="BX3" s="55" t="str">
        <f>'COMITES DE CONCILIACION'!D10</f>
        <v>Si</v>
      </c>
      <c r="BY3" s="55" t="str">
        <f>'COMITES DE CONCILIACION'!F8</f>
        <v xml:space="preserve">No procede generar observaciones. </v>
      </c>
      <c r="BZ3" s="55" t="str">
        <f>'COMITES DE CONCILIACION'!G11</f>
        <v>No</v>
      </c>
    </row>
    <row r="12" spans="1:88" x14ac:dyDescent="0.25">
      <c r="A12" s="58" t="s">
        <v>35</v>
      </c>
      <c r="B12" s="58" t="s">
        <v>14</v>
      </c>
      <c r="C12" s="58" t="s">
        <v>15</v>
      </c>
      <c r="D12" s="58" t="s">
        <v>6</v>
      </c>
      <c r="E12" s="58" t="s">
        <v>7</v>
      </c>
      <c r="F12" s="58" t="s">
        <v>16</v>
      </c>
      <c r="G12" s="58" t="s">
        <v>71</v>
      </c>
    </row>
    <row r="13" spans="1:88" x14ac:dyDescent="0.25">
      <c r="A13" s="55" t="str">
        <f t="shared" ref="A13:A18" si="0">$A$3</f>
        <v>INSTITUTO COLOMBIANO DE BIENESTAR FAMILIAR - NIVEL CENTRAL</v>
      </c>
      <c r="B13" s="55" t="s">
        <v>0</v>
      </c>
      <c r="C13" s="55" t="str">
        <f>USUARIOS!C12</f>
        <v>Si</v>
      </c>
      <c r="D13" s="57">
        <f>USUARIOS!D12</f>
        <v>44817</v>
      </c>
      <c r="E13" s="55" t="str">
        <f>USUARIOS!E12</f>
        <v>ALBA PATRICIA CASTELLANOS RAMIREZ</v>
      </c>
      <c r="F13" s="57">
        <f>USUARIOS!F12</f>
        <v>44846</v>
      </c>
      <c r="G13" s="55" t="str">
        <f>USUARIOS!G12</f>
        <v/>
      </c>
    </row>
    <row r="14" spans="1:88" x14ac:dyDescent="0.25">
      <c r="A14" s="55" t="str">
        <f t="shared" si="0"/>
        <v>INSTITUTO COLOMBIANO DE BIENESTAR FAMILIAR - NIVEL CENTRAL</v>
      </c>
      <c r="B14" s="55" t="s">
        <v>1</v>
      </c>
      <c r="C14" s="55" t="str">
        <f>USUARIOS!C13</f>
        <v>Si</v>
      </c>
      <c r="D14" s="57">
        <f>USUARIOS!D13</f>
        <v>45470</v>
      </c>
      <c r="E14" s="55" t="str">
        <f>USUARIOS!E13</f>
        <v>LEONARDO ALFONSO PEREZ MEDINA</v>
      </c>
      <c r="F14" s="57">
        <f>USUARIOS!F13</f>
        <v>45478</v>
      </c>
      <c r="G14" s="55" t="str">
        <f>USUARIOS!G13</f>
        <v/>
      </c>
    </row>
    <row r="15" spans="1:88" x14ac:dyDescent="0.25">
      <c r="A15" s="55" t="str">
        <f t="shared" si="0"/>
        <v>INSTITUTO COLOMBIANO DE BIENESTAR FAMILIAR - NIVEL CENTRAL</v>
      </c>
      <c r="B15" s="55" t="s">
        <v>2</v>
      </c>
      <c r="C15" s="55" t="str">
        <f>USUARIOS!C14</f>
        <v>Si</v>
      </c>
      <c r="D15" s="57">
        <f>USUARIOS!D14</f>
        <v>43630</v>
      </c>
      <c r="E15" s="55" t="str">
        <f>USUARIOS!E14</f>
        <v>FABIO QUINTERO PERILLA</v>
      </c>
      <c r="F15" s="57">
        <f>USUARIOS!F14</f>
        <v>44391</v>
      </c>
      <c r="G15" s="55" t="str">
        <f>USUARIOS!G14</f>
        <v/>
      </c>
    </row>
    <row r="16" spans="1:88" x14ac:dyDescent="0.25">
      <c r="A16" s="55" t="str">
        <f t="shared" si="0"/>
        <v>INSTITUTO COLOMBIANO DE BIENESTAR FAMILIAR - NIVEL CENTRAL</v>
      </c>
      <c r="B16" s="55" t="s">
        <v>3</v>
      </c>
      <c r="C16" s="55" t="str">
        <f>USUARIOS!C15</f>
        <v>Si</v>
      </c>
      <c r="D16" s="57">
        <f>USUARIOS!D15</f>
        <v>42829</v>
      </c>
      <c r="E16" s="55" t="str">
        <f>USUARIOS!E15</f>
        <v>YANIRA VILLAMIL SUZUNAGA</v>
      </c>
      <c r="F16" s="57">
        <f>USUARIOS!F15</f>
        <v>45153</v>
      </c>
      <c r="G16" s="55" t="str">
        <f>USUARIOS!G15</f>
        <v/>
      </c>
    </row>
    <row r="17" spans="1:7" x14ac:dyDescent="0.25">
      <c r="A17" s="55" t="str">
        <f t="shared" si="0"/>
        <v>INSTITUTO COLOMBIANO DE BIENESTAR FAMILIAR - NIVEL CENTRAL</v>
      </c>
      <c r="B17" s="55" t="s">
        <v>4</v>
      </c>
      <c r="C17" s="55" t="str">
        <f>USUARIOS!C16</f>
        <v>Si</v>
      </c>
      <c r="D17" s="57">
        <f>USUARIOS!D16</f>
        <v>45328</v>
      </c>
      <c r="E17" s="55" t="str">
        <f>USUARIOS!E16</f>
        <v>LUZ FRANCY BARRIOS RAMIREZ</v>
      </c>
      <c r="F17" s="57">
        <f>USUARIOS!F16</f>
        <v>44742</v>
      </c>
      <c r="G17" s="55" t="str">
        <f>USUARIOS!G16</f>
        <v/>
      </c>
    </row>
    <row r="18" spans="1:7" x14ac:dyDescent="0.25">
      <c r="A18" s="55" t="str">
        <f t="shared" si="0"/>
        <v>INSTITUTO COLOMBIANO DE BIENESTAR FAMILIAR - NIVEL CENTRAL</v>
      </c>
      <c r="B18" s="55" t="s">
        <v>5</v>
      </c>
      <c r="C18" s="55" t="str">
        <f>USUARIOS!C17</f>
        <v>Si</v>
      </c>
      <c r="D18" s="57">
        <f>USUARIOS!D17</f>
        <v>45470</v>
      </c>
      <c r="E18" s="55" t="str">
        <f>USUARIOS!E17</f>
        <v>LEONARDO ALFONSO PEREZ MEDINA</v>
      </c>
      <c r="F18" s="57">
        <f>USUARIOS!F17</f>
        <v>45478</v>
      </c>
      <c r="G18" s="55" t="str">
        <f>USUARIOS!G17</f>
        <v/>
      </c>
    </row>
  </sheetData>
  <sheetProtection algorithmName="SHA-512" hashValue="swSQk88OG8H6A2+a7fXameekTYoMeEuH6jeANFOMnExvizWpa+GSqYb2sqyzwQcpmS3cWNc6go8WzbEyghKY5Q==" saltValue="fYExA9NiotrM2vOyTvb1TQ==" spinCount="100000" sheet="1" objects="1" scenarios="1"/>
  <phoneticPr fontId="16"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zoomScale="110" zoomScaleNormal="110" workbookViewId="0">
      <selection activeCell="D5" sqref="D5"/>
    </sheetView>
  </sheetViews>
  <sheetFormatPr baseColWidth="10" defaultColWidth="11.42578125"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28515625" style="1" customWidth="1"/>
    <col min="7" max="7" width="15.7109375" style="1" customWidth="1"/>
    <col min="8" max="9" width="11.42578125" style="34"/>
    <col min="10" max="10" width="11.71093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100" t="s">
        <v>179</v>
      </c>
      <c r="C7" s="101"/>
      <c r="D7" s="101"/>
      <c r="E7" s="101"/>
      <c r="F7" s="101"/>
      <c r="G7" s="102"/>
      <c r="T7" s="1" t="s">
        <v>11</v>
      </c>
    </row>
    <row r="8" spans="2:20" ht="15.75" thickBot="1" x14ac:dyDescent="0.3">
      <c r="B8" s="13"/>
      <c r="D8" s="108" t="s">
        <v>132</v>
      </c>
      <c r="E8" s="108"/>
      <c r="G8" s="14"/>
      <c r="T8" s="1" t="s">
        <v>12</v>
      </c>
    </row>
    <row r="9" spans="2:20" ht="15.75" thickBot="1" x14ac:dyDescent="0.3">
      <c r="B9" s="106" t="s">
        <v>151</v>
      </c>
      <c r="C9" s="107"/>
      <c r="D9" s="87">
        <v>45506</v>
      </c>
      <c r="G9" s="14"/>
      <c r="T9" s="1" t="s">
        <v>13</v>
      </c>
    </row>
    <row r="10" spans="2:20" ht="15.75" thickBot="1" x14ac:dyDescent="0.3">
      <c r="B10" s="13" t="s">
        <v>134</v>
      </c>
      <c r="G10" s="53">
        <v>43545</v>
      </c>
    </row>
    <row r="11" spans="2:20" x14ac:dyDescent="0.25">
      <c r="B11" s="76" t="s">
        <v>14</v>
      </c>
      <c r="C11" s="77" t="s">
        <v>15</v>
      </c>
      <c r="D11" s="78" t="s">
        <v>6</v>
      </c>
      <c r="E11" s="77" t="s">
        <v>7</v>
      </c>
      <c r="F11" s="77" t="s">
        <v>16</v>
      </c>
      <c r="G11" s="79" t="s">
        <v>71</v>
      </c>
    </row>
    <row r="12" spans="2:20" x14ac:dyDescent="0.25">
      <c r="B12" s="19" t="s">
        <v>0</v>
      </c>
      <c r="C12" s="63" t="s">
        <v>11</v>
      </c>
      <c r="D12" s="64">
        <v>44817</v>
      </c>
      <c r="E12" s="63" t="s">
        <v>634</v>
      </c>
      <c r="F12" s="64">
        <v>44846</v>
      </c>
      <c r="G12" s="65" t="str">
        <f t="shared" ref="G12:G15" si="0">+IF(C12="Si",IF(F12&lt;$G$10,"DESACTUALIZADO",""),"")</f>
        <v/>
      </c>
      <c r="H12" s="34">
        <f t="shared" ref="H12:H17" si="1">+IF(C12="N/A",1,0)</f>
        <v>0</v>
      </c>
      <c r="I12" s="34">
        <f t="shared" ref="I12:I17" si="2">+IF(C12="Si",1,0)</f>
        <v>1</v>
      </c>
      <c r="J12" s="34">
        <f t="shared" ref="J12:J17" si="3">+IF(C12="No",1,0)</f>
        <v>0</v>
      </c>
    </row>
    <row r="13" spans="2:20" x14ac:dyDescent="0.25">
      <c r="B13" s="19" t="s">
        <v>1</v>
      </c>
      <c r="C13" s="63" t="s">
        <v>11</v>
      </c>
      <c r="D13" s="64">
        <v>45470</v>
      </c>
      <c r="E13" s="63" t="s">
        <v>635</v>
      </c>
      <c r="F13" s="64">
        <v>45478</v>
      </c>
      <c r="G13" s="65" t="str">
        <f t="shared" si="0"/>
        <v/>
      </c>
      <c r="H13" s="34">
        <f t="shared" si="1"/>
        <v>0</v>
      </c>
      <c r="I13" s="34">
        <f t="shared" si="2"/>
        <v>1</v>
      </c>
      <c r="J13" s="34">
        <f t="shared" si="3"/>
        <v>0</v>
      </c>
    </row>
    <row r="14" spans="2:20" x14ac:dyDescent="0.25">
      <c r="B14" s="19" t="s">
        <v>2</v>
      </c>
      <c r="C14" s="63" t="s">
        <v>11</v>
      </c>
      <c r="D14" s="64">
        <v>43630</v>
      </c>
      <c r="E14" s="63" t="s">
        <v>636</v>
      </c>
      <c r="F14" s="64">
        <v>44391</v>
      </c>
      <c r="G14" s="65" t="str">
        <f t="shared" si="0"/>
        <v/>
      </c>
      <c r="H14" s="34">
        <f t="shared" si="1"/>
        <v>0</v>
      </c>
      <c r="I14" s="34">
        <f t="shared" si="2"/>
        <v>1</v>
      </c>
      <c r="J14" s="34">
        <f t="shared" si="3"/>
        <v>0</v>
      </c>
      <c r="T14" s="37">
        <v>43545</v>
      </c>
    </row>
    <row r="15" spans="2:20" x14ac:dyDescent="0.25">
      <c r="B15" s="19" t="s">
        <v>3</v>
      </c>
      <c r="C15" s="63" t="s">
        <v>11</v>
      </c>
      <c r="D15" s="64">
        <v>42829</v>
      </c>
      <c r="E15" s="63" t="s">
        <v>637</v>
      </c>
      <c r="F15" s="64">
        <v>45153</v>
      </c>
      <c r="G15" s="65" t="str">
        <f t="shared" si="0"/>
        <v/>
      </c>
      <c r="H15" s="34">
        <f t="shared" si="1"/>
        <v>0</v>
      </c>
      <c r="I15" s="34">
        <f t="shared" si="2"/>
        <v>1</v>
      </c>
      <c r="J15" s="34">
        <f t="shared" si="3"/>
        <v>0</v>
      </c>
    </row>
    <row r="16" spans="2:20" x14ac:dyDescent="0.25">
      <c r="B16" s="19" t="s">
        <v>4</v>
      </c>
      <c r="C16" s="63" t="s">
        <v>11</v>
      </c>
      <c r="D16" s="64">
        <v>45328</v>
      </c>
      <c r="E16" s="63" t="s">
        <v>638</v>
      </c>
      <c r="F16" s="64">
        <v>44742</v>
      </c>
      <c r="G16" s="65" t="str">
        <f t="shared" ref="G16:G17" si="4">+IF(C16="Si",IF(F16&lt;$G$10,"DESACTUALIZADO",""),"")</f>
        <v/>
      </c>
      <c r="H16" s="34">
        <f t="shared" si="1"/>
        <v>0</v>
      </c>
      <c r="I16" s="34">
        <f t="shared" si="2"/>
        <v>1</v>
      </c>
      <c r="J16" s="34">
        <f t="shared" si="3"/>
        <v>0</v>
      </c>
    </row>
    <row r="17" spans="2:10" ht="15.75" thickBot="1" x14ac:dyDescent="0.3">
      <c r="B17" s="80" t="s">
        <v>5</v>
      </c>
      <c r="C17" s="81" t="s">
        <v>11</v>
      </c>
      <c r="D17" s="82">
        <v>45470</v>
      </c>
      <c r="E17" s="81" t="s">
        <v>635</v>
      </c>
      <c r="F17" s="82">
        <v>45478</v>
      </c>
      <c r="G17" s="83" t="str">
        <f t="shared" si="4"/>
        <v/>
      </c>
      <c r="H17" s="34">
        <f t="shared" si="1"/>
        <v>0</v>
      </c>
      <c r="I17" s="34">
        <f t="shared" si="2"/>
        <v>1</v>
      </c>
      <c r="J17" s="34">
        <f t="shared" si="3"/>
        <v>0</v>
      </c>
    </row>
    <row r="18" spans="2:10" ht="15.75" thickBot="1" x14ac:dyDescent="0.3">
      <c r="B18" s="13"/>
      <c r="G18" s="14"/>
    </row>
    <row r="19" spans="2:10" ht="94.5" customHeight="1" thickBot="1" x14ac:dyDescent="0.3">
      <c r="B19" s="75" t="s">
        <v>83</v>
      </c>
      <c r="C19" s="103" t="s">
        <v>641</v>
      </c>
      <c r="D19" s="104"/>
      <c r="E19" s="104"/>
      <c r="F19" s="104"/>
      <c r="G19" s="105"/>
    </row>
    <row r="20" spans="2:10" ht="15.75" thickBot="1" x14ac:dyDescent="0.3">
      <c r="B20" s="73" t="s">
        <v>156</v>
      </c>
      <c r="C20" s="74" t="s">
        <v>12</v>
      </c>
      <c r="D20"/>
      <c r="E20"/>
      <c r="F20"/>
      <c r="G20"/>
    </row>
  </sheetData>
  <sheetProtection algorithmName="SHA-512" hashValue="NyvSq6+yZlU4JbcnIWtSlaKDanKrX9ruDwGnfq5JMLYfkFgS/nlEbrOn309jfWmt2tzNPZAohA0abWlQ9vmmHg==" saltValue="4XkMDD4QjV9OWsrMnyihtg=="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xWindow="446" yWindow="5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45520</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12/2023" promptTitle="Fecha de Creación del Rol" prompt="Indique la ultima fecha de Creación del Rol en Ekogui que se encuentra en estado Activo en el formato &quot;DD/MM/AAAA&quot;" sqref="D12:D17" xr:uid="{A5CD4CD7-9E8C-4AC0-B53C-A7DBC96F753B}">
      <formula1>40544</formula1>
      <formula2>45473</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91E78CEC-1ABD-4C09-9109-59421DBCE97E}">
      <formula1>40544</formula1>
      <formula2>45520</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topLeftCell="A3" zoomScale="90" zoomScaleNormal="90" workbookViewId="0">
      <selection activeCell="I14" sqref="I14"/>
    </sheetView>
  </sheetViews>
  <sheetFormatPr baseColWidth="10" defaultColWidth="11.42578125" defaultRowHeight="15" x14ac:dyDescent="0.25"/>
  <cols>
    <col min="1" max="1" width="3.7109375" style="1" customWidth="1"/>
    <col min="2" max="2" width="11.42578125" style="1"/>
    <col min="3" max="3" width="61.28515625" style="1" customWidth="1"/>
    <col min="4" max="4" width="20.71093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16</v>
      </c>
    </row>
    <row r="4" spans="2:23" x14ac:dyDescent="0.25">
      <c r="B4" s="13"/>
      <c r="I4" s="14"/>
    </row>
    <row r="5" spans="2:23" x14ac:dyDescent="0.25">
      <c r="B5" s="13"/>
      <c r="D5" s="1" t="s">
        <v>132</v>
      </c>
      <c r="I5" s="14"/>
    </row>
    <row r="6" spans="2:23" ht="15" customHeight="1" x14ac:dyDescent="0.25">
      <c r="B6" s="13"/>
      <c r="H6" s="24"/>
      <c r="I6" s="25"/>
    </row>
    <row r="7" spans="2:23" ht="17.25" customHeight="1" x14ac:dyDescent="0.35">
      <c r="B7" s="13"/>
      <c r="C7" s="18" t="s">
        <v>151</v>
      </c>
      <c r="D7" s="64">
        <v>45506</v>
      </c>
      <c r="E7"/>
      <c r="F7" s="22"/>
      <c r="G7" s="109" t="str">
        <f>"Seleccione una muestra de "&amp;W3&amp;" abogados activos y complete la siguiente tabla"</f>
        <v>Seleccione una muestra de 16 abogados activos y complete la siguiente tabla</v>
      </c>
      <c r="H7" s="110"/>
      <c r="I7" s="25"/>
      <c r="T7" s="1" t="s">
        <v>11</v>
      </c>
    </row>
    <row r="8" spans="2:23" x14ac:dyDescent="0.25">
      <c r="B8" s="13"/>
      <c r="G8" s="111"/>
      <c r="H8" s="112"/>
      <c r="I8" s="14"/>
      <c r="T8" s="1" t="s">
        <v>12</v>
      </c>
    </row>
    <row r="9" spans="2:23" ht="23.25" x14ac:dyDescent="0.25">
      <c r="B9" s="13"/>
      <c r="C9" s="26" t="s">
        <v>181</v>
      </c>
      <c r="F9"/>
      <c r="G9" s="21" t="s">
        <v>86</v>
      </c>
      <c r="H9" s="21" t="s">
        <v>18</v>
      </c>
      <c r="I9" s="14"/>
      <c r="T9" s="1" t="s">
        <v>13</v>
      </c>
    </row>
    <row r="10" spans="2:23" x14ac:dyDescent="0.25">
      <c r="B10" s="13"/>
      <c r="C10" s="20" t="s">
        <v>182</v>
      </c>
      <c r="D10" s="20" t="s">
        <v>22</v>
      </c>
      <c r="E10"/>
      <c r="F10"/>
      <c r="G10" s="18" t="s">
        <v>153</v>
      </c>
      <c r="H10" s="63">
        <v>14</v>
      </c>
      <c r="I10" s="14"/>
    </row>
    <row r="11" spans="2:23" x14ac:dyDescent="0.25">
      <c r="B11" s="13"/>
      <c r="C11" s="18" t="s">
        <v>137</v>
      </c>
      <c r="D11" s="63">
        <v>160</v>
      </c>
      <c r="E11"/>
      <c r="F11"/>
      <c r="G11" s="18" t="s">
        <v>84</v>
      </c>
      <c r="H11" s="63">
        <v>13</v>
      </c>
      <c r="I11" s="14"/>
    </row>
    <row r="12" spans="2:23" x14ac:dyDescent="0.25">
      <c r="B12" s="13"/>
      <c r="C12" s="18" t="s">
        <v>21</v>
      </c>
      <c r="D12" s="63">
        <v>160</v>
      </c>
      <c r="E12"/>
      <c r="F12"/>
      <c r="G12" s="18" t="s">
        <v>85</v>
      </c>
      <c r="H12" s="63">
        <v>16</v>
      </c>
      <c r="I12" s="14"/>
    </row>
    <row r="13" spans="2:23" x14ac:dyDescent="0.25">
      <c r="B13" s="13"/>
      <c r="C13" s="18" t="s">
        <v>25</v>
      </c>
      <c r="D13" s="63">
        <v>156</v>
      </c>
      <c r="E13"/>
      <c r="F13"/>
      <c r="G13" s="40" t="s">
        <v>91</v>
      </c>
      <c r="H13" s="39"/>
      <c r="I13" s="14"/>
    </row>
    <row r="14" spans="2:23" x14ac:dyDescent="0.25">
      <c r="B14" s="13"/>
      <c r="F14"/>
      <c r="G14" s="41" t="s">
        <v>92</v>
      </c>
      <c r="H14" s="42"/>
      <c r="I14" s="14"/>
      <c r="T14" s="37">
        <v>43545</v>
      </c>
    </row>
    <row r="15" spans="2:23" x14ac:dyDescent="0.25">
      <c r="B15" s="13"/>
      <c r="F15"/>
      <c r="I15" s="14"/>
    </row>
    <row r="16" spans="2:23" x14ac:dyDescent="0.25">
      <c r="B16" s="13"/>
      <c r="C16" s="20" t="s">
        <v>23</v>
      </c>
      <c r="D16" s="20" t="s">
        <v>22</v>
      </c>
      <c r="E16"/>
      <c r="F16"/>
      <c r="G16" s="21" t="s">
        <v>95</v>
      </c>
      <c r="H16" s="21" t="s">
        <v>18</v>
      </c>
      <c r="I16" s="14"/>
    </row>
    <row r="17" spans="2:9" x14ac:dyDescent="0.25">
      <c r="B17" s="13"/>
      <c r="C17" s="18" t="s">
        <v>183</v>
      </c>
      <c r="D17" s="63">
        <v>21</v>
      </c>
      <c r="E17"/>
      <c r="F17"/>
      <c r="G17" s="18" t="s">
        <v>177</v>
      </c>
      <c r="H17" s="63">
        <v>155</v>
      </c>
      <c r="I17" s="14"/>
    </row>
    <row r="18" spans="2:9" x14ac:dyDescent="0.25">
      <c r="B18" s="13"/>
      <c r="C18" s="18" t="s">
        <v>184</v>
      </c>
      <c r="D18" s="63">
        <v>21</v>
      </c>
      <c r="E18"/>
      <c r="F18"/>
      <c r="G18" s="35" t="s">
        <v>178</v>
      </c>
      <c r="H18" s="63">
        <v>0</v>
      </c>
      <c r="I18" s="14"/>
    </row>
    <row r="19" spans="2:9" x14ac:dyDescent="0.25">
      <c r="B19" s="13"/>
      <c r="C19" s="45"/>
      <c r="F19"/>
      <c r="G19" s="18" t="s">
        <v>88</v>
      </c>
      <c r="H19" s="63">
        <v>0</v>
      </c>
      <c r="I19" s="14"/>
    </row>
    <row r="20" spans="2:9" x14ac:dyDescent="0.25">
      <c r="B20" s="13"/>
      <c r="C20" s="45"/>
      <c r="F20"/>
      <c r="G20" s="18" t="s">
        <v>24</v>
      </c>
      <c r="H20" s="63">
        <v>5</v>
      </c>
      <c r="I20" s="14"/>
    </row>
    <row r="21" spans="2:9" x14ac:dyDescent="0.25">
      <c r="B21" s="13"/>
      <c r="C21" s="45" t="s">
        <v>87</v>
      </c>
      <c r="F21"/>
      <c r="G21"/>
      <c r="H21"/>
      <c r="I21" s="14"/>
    </row>
    <row r="22" spans="2:9" x14ac:dyDescent="0.25">
      <c r="B22" s="13"/>
      <c r="C22" s="113" t="s">
        <v>646</v>
      </c>
      <c r="D22" s="114"/>
      <c r="E22" s="114"/>
      <c r="F22" s="114"/>
      <c r="G22" s="114"/>
      <c r="H22" s="115"/>
      <c r="I22" s="14"/>
    </row>
    <row r="23" spans="2:9" x14ac:dyDescent="0.25">
      <c r="B23" s="13"/>
      <c r="C23" s="116"/>
      <c r="D23" s="117"/>
      <c r="E23" s="117"/>
      <c r="F23" s="117"/>
      <c r="G23" s="117"/>
      <c r="H23" s="118"/>
      <c r="I23" s="14"/>
    </row>
    <row r="24" spans="2:9" x14ac:dyDescent="0.25">
      <c r="B24" s="13"/>
      <c r="C24" s="116"/>
      <c r="D24" s="117"/>
      <c r="E24" s="117"/>
      <c r="F24" s="117"/>
      <c r="G24" s="117"/>
      <c r="H24" s="118"/>
      <c r="I24" s="14"/>
    </row>
    <row r="25" spans="2:9" ht="15.75" thickBot="1" x14ac:dyDescent="0.3">
      <c r="B25" s="13"/>
      <c r="C25" s="119"/>
      <c r="D25" s="120"/>
      <c r="E25" s="120"/>
      <c r="F25" s="120"/>
      <c r="G25" s="120"/>
      <c r="H25" s="121"/>
      <c r="I25" s="14"/>
    </row>
    <row r="26" spans="2:9" ht="15.75" thickBot="1" x14ac:dyDescent="0.3">
      <c r="B26" s="13"/>
      <c r="C26" s="73" t="s">
        <v>156</v>
      </c>
      <c r="D26" s="74" t="s">
        <v>11</v>
      </c>
      <c r="E26"/>
      <c r="F26"/>
      <c r="G26"/>
      <c r="H26"/>
      <c r="I26" s="14"/>
    </row>
    <row r="27" spans="2:9" ht="15.75" thickBot="1" x14ac:dyDescent="0.3">
      <c r="B27" s="15"/>
      <c r="C27" s="16"/>
      <c r="D27" s="16"/>
      <c r="E27" s="16"/>
      <c r="F27" s="16"/>
      <c r="G27" s="16"/>
      <c r="H27" s="16"/>
      <c r="I27" s="17"/>
    </row>
  </sheetData>
  <sheetProtection algorithmName="SHA-512" hashValue="fYyQeIFc+GkEwQgQnwWrI3z1LKIJct7u65D3QPACAQzjhGCTxe/jFV2BYELEYrraTMbgTdOxYcs+KbGGuHV8+w==" saltValue="3TOxesZak9x1URESBTwcTA=="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xWindow="1338" yWindow="354"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45520</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opLeftCell="A13" zoomScale="90" zoomScaleNormal="90" workbookViewId="0">
      <selection activeCell="F28" sqref="F28:H33"/>
    </sheetView>
  </sheetViews>
  <sheetFormatPr baseColWidth="10" defaultColWidth="11.42578125" defaultRowHeight="15" x14ac:dyDescent="0.25"/>
  <cols>
    <col min="1" max="1" width="3.7109375" style="1" customWidth="1"/>
    <col min="2" max="2" width="11.42578125" style="1"/>
    <col min="3" max="3" width="70.28515625" style="1" customWidth="1"/>
    <col min="4" max="4" width="15.28515625" style="1" customWidth="1"/>
    <col min="5" max="5" width="6.28515625" style="1" customWidth="1"/>
    <col min="6" max="6" width="70.28515625" style="1" customWidth="1"/>
    <col min="7" max="7" width="16.7109375" style="1" customWidth="1"/>
    <col min="8" max="8" width="18.28515625" style="1" customWidth="1"/>
    <col min="9" max="9" width="7.28515625" style="1" customWidth="1"/>
    <col min="10" max="17" width="11.42578125" style="1"/>
    <col min="18" max="18" width="0" style="1" hidden="1" customWidth="1"/>
    <col min="19" max="23" width="11.42578125" style="1" hidden="1" customWidth="1"/>
    <col min="24" max="24" width="0" style="1" hidden="1" customWidth="1"/>
    <col min="25"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16</v>
      </c>
    </row>
    <row r="4" spans="2:23" x14ac:dyDescent="0.25">
      <c r="B4" s="13"/>
      <c r="I4" s="14"/>
    </row>
    <row r="5" spans="2:23" ht="9" customHeight="1" x14ac:dyDescent="0.25">
      <c r="B5" s="13"/>
      <c r="I5" s="14"/>
    </row>
    <row r="6" spans="2:23" ht="19.5" customHeight="1" x14ac:dyDescent="0.25">
      <c r="B6" s="13"/>
      <c r="C6" s="132" t="s">
        <v>63</v>
      </c>
      <c r="D6" s="132"/>
      <c r="E6" s="132"/>
      <c r="F6" s="132"/>
      <c r="G6" s="132"/>
      <c r="H6" s="132"/>
      <c r="I6" s="25"/>
    </row>
    <row r="7" spans="2:23" x14ac:dyDescent="0.25">
      <c r="B7" s="13"/>
      <c r="E7" s="66" t="s">
        <v>132</v>
      </c>
      <c r="I7" s="14"/>
      <c r="T7" s="1" t="s">
        <v>11</v>
      </c>
    </row>
    <row r="8" spans="2:23" x14ac:dyDescent="0.25">
      <c r="B8" s="13"/>
      <c r="C8" s="20" t="s">
        <v>151</v>
      </c>
      <c r="D8" s="64">
        <v>45506</v>
      </c>
      <c r="E8"/>
      <c r="F8" s="29" t="s">
        <v>94</v>
      </c>
      <c r="G8" s="70" t="s">
        <v>17</v>
      </c>
      <c r="I8" s="14"/>
      <c r="T8" s="1" t="s">
        <v>12</v>
      </c>
    </row>
    <row r="9" spans="2:23" x14ac:dyDescent="0.25">
      <c r="B9" s="13"/>
      <c r="E9"/>
      <c r="F9" s="18" t="s">
        <v>140</v>
      </c>
      <c r="G9" s="63">
        <v>4</v>
      </c>
      <c r="I9" s="14"/>
      <c r="T9" s="1" t="s">
        <v>13</v>
      </c>
    </row>
    <row r="10" spans="2:23" x14ac:dyDescent="0.25">
      <c r="B10" s="13"/>
      <c r="C10" s="20" t="s">
        <v>185</v>
      </c>
      <c r="D10" s="20" t="s">
        <v>22</v>
      </c>
      <c r="E10"/>
      <c r="F10" s="18" t="s">
        <v>56</v>
      </c>
      <c r="G10" s="63">
        <v>4</v>
      </c>
      <c r="I10" s="14"/>
    </row>
    <row r="11" spans="2:23" x14ac:dyDescent="0.25">
      <c r="B11" s="13"/>
      <c r="C11" s="18" t="s">
        <v>138</v>
      </c>
      <c r="D11" s="63">
        <v>3099</v>
      </c>
      <c r="E11"/>
      <c r="F11" s="18" t="s">
        <v>72</v>
      </c>
      <c r="G11" s="63">
        <v>4</v>
      </c>
      <c r="I11" s="14"/>
    </row>
    <row r="12" spans="2:23" x14ac:dyDescent="0.25">
      <c r="B12" s="13"/>
      <c r="C12" s="18" t="s">
        <v>27</v>
      </c>
      <c r="D12" s="63">
        <v>3099</v>
      </c>
      <c r="E12"/>
      <c r="F12" s="30" t="s">
        <v>193</v>
      </c>
      <c r="I12" s="14"/>
    </row>
    <row r="13" spans="2:23" x14ac:dyDescent="0.25">
      <c r="B13" s="13"/>
      <c r="C13" s="18" t="s">
        <v>28</v>
      </c>
      <c r="D13" s="63">
        <v>0</v>
      </c>
      <c r="E13"/>
      <c r="F13" s="30" t="s">
        <v>73</v>
      </c>
      <c r="I13" s="14"/>
    </row>
    <row r="14" spans="2:23" x14ac:dyDescent="0.25">
      <c r="B14" s="13"/>
      <c r="C14" s="30"/>
      <c r="E14"/>
      <c r="F14" s="21" t="s">
        <v>31</v>
      </c>
      <c r="G14" s="20" t="s">
        <v>22</v>
      </c>
      <c r="I14" s="14"/>
      <c r="T14" s="37">
        <v>43545</v>
      </c>
    </row>
    <row r="15" spans="2:23" x14ac:dyDescent="0.25">
      <c r="B15" s="13"/>
      <c r="C15" s="20" t="s">
        <v>186</v>
      </c>
      <c r="D15" s="20" t="s">
        <v>22</v>
      </c>
      <c r="E15"/>
      <c r="F15" s="18" t="s">
        <v>190</v>
      </c>
      <c r="G15" s="63">
        <v>2518</v>
      </c>
      <c r="I15" s="14"/>
    </row>
    <row r="16" spans="2:23" x14ac:dyDescent="0.25">
      <c r="B16" s="13"/>
      <c r="C16" s="18" t="s">
        <v>187</v>
      </c>
      <c r="D16" s="63">
        <v>160</v>
      </c>
      <c r="E16"/>
      <c r="F16" s="18" t="s">
        <v>191</v>
      </c>
      <c r="G16" s="63">
        <v>2474</v>
      </c>
      <c r="I16" s="14"/>
    </row>
    <row r="17" spans="2:9" x14ac:dyDescent="0.25">
      <c r="B17" s="13"/>
      <c r="C17" s="18" t="s">
        <v>210</v>
      </c>
      <c r="D17" s="63">
        <v>167</v>
      </c>
      <c r="E17"/>
      <c r="F17" s="18" t="s">
        <v>209</v>
      </c>
      <c r="G17" s="63">
        <v>1</v>
      </c>
      <c r="I17" s="14"/>
    </row>
    <row r="18" spans="2:9" x14ac:dyDescent="0.25">
      <c r="B18" s="13"/>
      <c r="C18" s="30"/>
      <c r="E18"/>
      <c r="F18" s="18" t="s">
        <v>141</v>
      </c>
      <c r="G18" s="63">
        <v>2</v>
      </c>
      <c r="I18" s="14"/>
    </row>
    <row r="19" spans="2:9" x14ac:dyDescent="0.25">
      <c r="B19" s="13"/>
      <c r="E19"/>
      <c r="I19" s="14"/>
    </row>
    <row r="20" spans="2:9" ht="45" customHeight="1" x14ac:dyDescent="0.25">
      <c r="B20" s="13"/>
      <c r="C20" s="38" t="s">
        <v>30</v>
      </c>
      <c r="D20" s="38" t="s">
        <v>22</v>
      </c>
      <c r="E20"/>
      <c r="F20" s="31" t="s">
        <v>93</v>
      </c>
      <c r="G20" s="38" t="s">
        <v>133</v>
      </c>
      <c r="H20" s="32" t="s">
        <v>154</v>
      </c>
      <c r="I20" s="14"/>
    </row>
    <row r="21" spans="2:9" x14ac:dyDescent="0.25">
      <c r="B21" s="13"/>
      <c r="C21" s="47" t="s">
        <v>188</v>
      </c>
      <c r="D21" s="63">
        <v>5464</v>
      </c>
      <c r="E21"/>
      <c r="F21" s="18" t="s">
        <v>59</v>
      </c>
      <c r="G21" s="63">
        <v>396</v>
      </c>
      <c r="H21" s="63">
        <v>6</v>
      </c>
      <c r="I21" s="14"/>
    </row>
    <row r="22" spans="2:9" ht="15" customHeight="1" x14ac:dyDescent="0.25">
      <c r="B22" s="13"/>
      <c r="C22" s="47" t="s">
        <v>139</v>
      </c>
      <c r="D22" s="63">
        <v>72</v>
      </c>
      <c r="E22"/>
      <c r="F22" s="18" t="s">
        <v>60</v>
      </c>
      <c r="G22" s="63">
        <v>577</v>
      </c>
      <c r="H22" s="63">
        <v>577</v>
      </c>
      <c r="I22" s="14"/>
    </row>
    <row r="23" spans="2:9" x14ac:dyDescent="0.25">
      <c r="B23" s="13"/>
      <c r="C23" s="71" t="s">
        <v>189</v>
      </c>
      <c r="D23" s="52"/>
      <c r="E23"/>
      <c r="F23" s="18" t="s">
        <v>61</v>
      </c>
      <c r="G23" s="63">
        <v>290</v>
      </c>
      <c r="H23" s="63">
        <v>290</v>
      </c>
      <c r="I23" s="14"/>
    </row>
    <row r="24" spans="2:9" x14ac:dyDescent="0.25">
      <c r="B24" s="13"/>
      <c r="E24"/>
      <c r="F24" s="18" t="s">
        <v>62</v>
      </c>
      <c r="G24" s="63">
        <v>1253</v>
      </c>
      <c r="H24" s="63">
        <v>1253</v>
      </c>
      <c r="I24" s="14"/>
    </row>
    <row r="25" spans="2:9" ht="30" customHeight="1" x14ac:dyDescent="0.25">
      <c r="B25" s="13"/>
      <c r="C25" s="54" t="str">
        <f>"Seleccione "&amp;W3&amp;" procesos teminados en el primer semestre de 2024 y llene la siguiente tabla:"</f>
        <v>Seleccione 16 procesos teminados en el primer semestre de 2024 y llene la siguiente tabla:</v>
      </c>
      <c r="D25" s="49"/>
      <c r="E25"/>
      <c r="F25" s="133" t="s">
        <v>192</v>
      </c>
      <c r="G25" s="133"/>
      <c r="H25" s="133"/>
      <c r="I25" s="14"/>
    </row>
    <row r="26" spans="2:9" ht="15.75" thickBot="1" x14ac:dyDescent="0.3">
      <c r="B26" s="13"/>
      <c r="C26" s="50"/>
      <c r="D26" s="51"/>
      <c r="E26"/>
      <c r="F26" s="48"/>
      <c r="I26" s="14"/>
    </row>
    <row r="27" spans="2:9" x14ac:dyDescent="0.25">
      <c r="B27" s="13"/>
      <c r="C27" s="38" t="s">
        <v>82</v>
      </c>
      <c r="D27" s="38" t="s">
        <v>22</v>
      </c>
      <c r="E27"/>
      <c r="F27" s="122" t="s">
        <v>81</v>
      </c>
      <c r="G27" s="123"/>
      <c r="H27" s="124"/>
      <c r="I27" s="14"/>
    </row>
    <row r="28" spans="2:9" x14ac:dyDescent="0.25">
      <c r="B28" s="13"/>
      <c r="C28" s="18" t="s">
        <v>74</v>
      </c>
      <c r="D28" s="63">
        <v>16</v>
      </c>
      <c r="E28"/>
      <c r="F28" s="125" t="s">
        <v>643</v>
      </c>
      <c r="G28" s="126"/>
      <c r="H28" s="127"/>
      <c r="I28" s="14"/>
    </row>
    <row r="29" spans="2:9" x14ac:dyDescent="0.25">
      <c r="B29" s="13"/>
      <c r="C29" s="18" t="s">
        <v>75</v>
      </c>
      <c r="D29" s="63">
        <v>14</v>
      </c>
      <c r="E29"/>
      <c r="F29" s="128"/>
      <c r="G29" s="126"/>
      <c r="H29" s="127"/>
      <c r="I29" s="14"/>
    </row>
    <row r="30" spans="2:9" x14ac:dyDescent="0.25">
      <c r="B30" s="13"/>
      <c r="C30" s="18" t="s">
        <v>76</v>
      </c>
      <c r="D30" s="63">
        <v>4</v>
      </c>
      <c r="E30"/>
      <c r="F30" s="128"/>
      <c r="G30" s="126"/>
      <c r="H30" s="127"/>
      <c r="I30" s="14"/>
    </row>
    <row r="31" spans="2:9" x14ac:dyDescent="0.25">
      <c r="B31" s="13"/>
      <c r="C31" s="18" t="s">
        <v>77</v>
      </c>
      <c r="D31" s="63">
        <v>2</v>
      </c>
      <c r="E31"/>
      <c r="F31" s="128"/>
      <c r="G31" s="126"/>
      <c r="H31" s="127"/>
      <c r="I31" s="14"/>
    </row>
    <row r="32" spans="2:9" x14ac:dyDescent="0.25">
      <c r="B32" s="13"/>
      <c r="C32" s="18" t="s">
        <v>78</v>
      </c>
      <c r="D32" s="63">
        <v>2</v>
      </c>
      <c r="E32"/>
      <c r="F32" s="128"/>
      <c r="G32" s="126"/>
      <c r="H32" s="127"/>
      <c r="I32" s="14"/>
    </row>
    <row r="33" spans="2:9" ht="15.75" thickBot="1" x14ac:dyDescent="0.3">
      <c r="B33" s="13"/>
      <c r="E33"/>
      <c r="F33" s="129"/>
      <c r="G33" s="130"/>
      <c r="H33" s="131"/>
      <c r="I33" s="14"/>
    </row>
    <row r="34" spans="2:9" ht="15.75" thickBot="1" x14ac:dyDescent="0.3">
      <c r="B34" s="13"/>
      <c r="F34" s="134" t="s">
        <v>156</v>
      </c>
      <c r="G34" s="135"/>
      <c r="H34" s="74" t="s">
        <v>11</v>
      </c>
      <c r="I34" s="14"/>
    </row>
    <row r="35" spans="2:9" ht="15.75" thickBot="1" x14ac:dyDescent="0.3">
      <c r="B35" s="15"/>
      <c r="C35" s="16"/>
      <c r="D35" s="16"/>
      <c r="E35" s="16"/>
      <c r="F35" s="16"/>
      <c r="G35" s="16"/>
      <c r="H35" s="16"/>
      <c r="I35" s="17"/>
    </row>
  </sheetData>
  <sheetProtection algorithmName="SHA-512" hashValue="22IBHLCq3DCaHI9GjsC9HPK0eJg8cB2siwX6SfkhW0u/Hjy1yf+HYGRCCa9W3PUtqB8qMvTEggDlJKPYtClFZQ==" saltValue="gP6XeCR78zNiymlPp3TF8g=="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xWindow="1637" yWindow="308"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45520</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zoomScale="110" zoomScaleNormal="110" workbookViewId="0">
      <selection activeCell="I16" sqref="I16"/>
    </sheetView>
  </sheetViews>
  <sheetFormatPr baseColWidth="10" defaultColWidth="11.42578125" defaultRowHeight="15" x14ac:dyDescent="0.25"/>
  <cols>
    <col min="1" max="1" width="3.7109375" style="1" customWidth="1"/>
    <col min="2" max="2" width="11.42578125" style="1"/>
    <col min="3" max="3" width="60.7109375" style="1" customWidth="1"/>
    <col min="4" max="4" width="20.7109375" style="1" customWidth="1"/>
    <col min="5" max="5" width="6.28515625" style="1" customWidth="1"/>
    <col min="6" max="6" width="47.7109375" style="1" bestFit="1" customWidth="1"/>
    <col min="7" max="7" width="24.28515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7</v>
      </c>
    </row>
    <row r="3" spans="2:22" x14ac:dyDescent="0.25">
      <c r="B3" s="13"/>
      <c r="H3" s="14"/>
      <c r="V3" s="23">
        <f>+IF(V2&lt;=20,V2,IF(ROUNDDOWN(V2*10%,0)&lt;20,20,ROUNDDOWN(V2*10%,0)))</f>
        <v>7</v>
      </c>
    </row>
    <row r="4" spans="2:22" x14ac:dyDescent="0.25">
      <c r="B4" s="13"/>
      <c r="H4" s="14"/>
    </row>
    <row r="5" spans="2:22" x14ac:dyDescent="0.25">
      <c r="B5" s="13"/>
      <c r="H5" s="14"/>
    </row>
    <row r="6" spans="2:22" ht="15" customHeight="1" x14ac:dyDescent="0.25">
      <c r="B6" s="13"/>
      <c r="G6" s="24"/>
      <c r="H6" s="25"/>
    </row>
    <row r="7" spans="2:22" ht="23.25" x14ac:dyDescent="0.25">
      <c r="B7" s="13"/>
      <c r="C7" s="132" t="s">
        <v>135</v>
      </c>
      <c r="D7" s="132"/>
      <c r="E7" s="132"/>
      <c r="F7" s="132"/>
      <c r="G7" s="132"/>
      <c r="H7" s="25"/>
      <c r="T7" s="1" t="s">
        <v>11</v>
      </c>
    </row>
    <row r="8" spans="2:22" x14ac:dyDescent="0.25">
      <c r="B8" s="13"/>
      <c r="E8" s="69" t="s">
        <v>132</v>
      </c>
      <c r="H8" s="14"/>
      <c r="T8" s="1" t="s">
        <v>12</v>
      </c>
    </row>
    <row r="9" spans="2:22" ht="15" customHeight="1" x14ac:dyDescent="0.25">
      <c r="B9" s="13"/>
      <c r="C9" s="20" t="s">
        <v>194</v>
      </c>
      <c r="D9" s="20" t="s">
        <v>22</v>
      </c>
      <c r="E9"/>
      <c r="F9" s="109" t="str">
        <f>"Seleccione una muestra de "&amp;V3&amp;" prejudiciales activos registrados antes  y hasta el 30 de diciembre  de 2023 (mas de 6 meses) y complete la siguiente tabla"</f>
        <v>Seleccione una muestra de 7 prejudiciales activos registrados antes  y hasta el 30 de diciembre  de 2023 (mas de 6 meses) y complete la siguiente tabla</v>
      </c>
      <c r="G9" s="110"/>
      <c r="H9" s="14"/>
      <c r="T9" s="1" t="s">
        <v>13</v>
      </c>
    </row>
    <row r="10" spans="2:22" x14ac:dyDescent="0.25">
      <c r="B10" s="13"/>
      <c r="C10" s="18" t="s">
        <v>142</v>
      </c>
      <c r="D10" s="63">
        <v>35</v>
      </c>
      <c r="E10"/>
      <c r="F10" s="111"/>
      <c r="G10" s="112"/>
      <c r="H10" s="14"/>
    </row>
    <row r="11" spans="2:22" x14ac:dyDescent="0.25">
      <c r="B11" s="13"/>
      <c r="C11" s="18" t="s">
        <v>51</v>
      </c>
      <c r="D11" s="63">
        <v>35</v>
      </c>
      <c r="E11"/>
      <c r="F11" s="21" t="s">
        <v>30</v>
      </c>
      <c r="G11" s="21" t="s">
        <v>53</v>
      </c>
      <c r="H11" s="14"/>
    </row>
    <row r="12" spans="2:22" x14ac:dyDescent="0.25">
      <c r="B12" s="13"/>
      <c r="C12" s="18" t="s">
        <v>195</v>
      </c>
      <c r="D12" s="63">
        <v>28</v>
      </c>
      <c r="E12"/>
      <c r="F12" s="28" t="s">
        <v>54</v>
      </c>
      <c r="G12" s="63">
        <v>5</v>
      </c>
      <c r="H12" s="14"/>
    </row>
    <row r="13" spans="2:22" x14ac:dyDescent="0.25">
      <c r="B13" s="13"/>
      <c r="C13" s="18" t="s">
        <v>166</v>
      </c>
      <c r="D13" s="63">
        <v>7</v>
      </c>
      <c r="E13"/>
      <c r="F13" s="18" t="s">
        <v>136</v>
      </c>
      <c r="G13" s="63">
        <v>1</v>
      </c>
      <c r="H13" s="14"/>
    </row>
    <row r="14" spans="2:22" x14ac:dyDescent="0.25">
      <c r="B14" s="13"/>
      <c r="C14" s="18" t="s">
        <v>196</v>
      </c>
      <c r="D14" s="63">
        <v>0</v>
      </c>
      <c r="E14"/>
      <c r="F14"/>
      <c r="G14"/>
      <c r="H14" s="14"/>
    </row>
    <row r="15" spans="2:22" x14ac:dyDescent="0.25">
      <c r="B15" s="13"/>
      <c r="E15"/>
      <c r="F15"/>
      <c r="G15"/>
      <c r="H15" s="14"/>
    </row>
    <row r="16" spans="2:22" x14ac:dyDescent="0.25">
      <c r="B16" s="13"/>
      <c r="C16" s="20" t="s">
        <v>197</v>
      </c>
      <c r="D16" s="20" t="s">
        <v>22</v>
      </c>
      <c r="E16"/>
      <c r="F16" s="136" t="s">
        <v>81</v>
      </c>
      <c r="G16" s="136"/>
      <c r="H16" s="14"/>
    </row>
    <row r="17" spans="2:8" x14ac:dyDescent="0.25">
      <c r="B17" s="13"/>
      <c r="C17" s="18" t="s">
        <v>198</v>
      </c>
      <c r="D17" s="63">
        <v>65</v>
      </c>
      <c r="E17"/>
      <c r="F17" s="137" t="s">
        <v>644</v>
      </c>
      <c r="G17" s="126"/>
      <c r="H17" s="14"/>
    </row>
    <row r="18" spans="2:8" x14ac:dyDescent="0.25">
      <c r="B18" s="13"/>
      <c r="C18" s="18" t="s">
        <v>199</v>
      </c>
      <c r="D18" s="63">
        <v>65</v>
      </c>
      <c r="E18"/>
      <c r="F18" s="126"/>
      <c r="G18" s="126"/>
      <c r="H18" s="14"/>
    </row>
    <row r="19" spans="2:8" x14ac:dyDescent="0.25">
      <c r="B19" s="13"/>
      <c r="C19"/>
      <c r="D19"/>
      <c r="E19"/>
      <c r="F19" s="126"/>
      <c r="G19" s="126"/>
      <c r="H19" s="14"/>
    </row>
    <row r="20" spans="2:8" x14ac:dyDescent="0.25">
      <c r="B20" s="13"/>
      <c r="C20"/>
      <c r="D20"/>
      <c r="E20"/>
      <c r="F20" s="126"/>
      <c r="G20" s="126"/>
      <c r="H20" s="14"/>
    </row>
    <row r="21" spans="2:8" x14ac:dyDescent="0.25">
      <c r="B21" s="13"/>
      <c r="E21"/>
      <c r="F21" s="126"/>
      <c r="G21" s="126"/>
      <c r="H21" s="14"/>
    </row>
    <row r="22" spans="2:8" ht="15.75" thickBot="1" x14ac:dyDescent="0.3">
      <c r="B22" s="13"/>
      <c r="E22"/>
      <c r="F22" s="126"/>
      <c r="G22" s="126"/>
      <c r="H22" s="14"/>
    </row>
    <row r="23" spans="2:8" ht="15.75" thickBot="1" x14ac:dyDescent="0.3">
      <c r="B23" s="13"/>
      <c r="E23"/>
      <c r="F23" s="73" t="s">
        <v>156</v>
      </c>
      <c r="G23" s="74" t="s">
        <v>11</v>
      </c>
      <c r="H23" s="14"/>
    </row>
    <row r="24" spans="2:8" ht="15.75" thickBot="1" x14ac:dyDescent="0.3">
      <c r="B24" s="15"/>
      <c r="C24" s="16"/>
      <c r="D24" s="16"/>
      <c r="E24" s="16"/>
      <c r="F24" s="16"/>
      <c r="G24" s="16"/>
      <c r="H24" s="17"/>
    </row>
  </sheetData>
  <sheetProtection algorithmName="SHA-512" hashValue="YiI3McmZli+pocDcwrQLn7Trqt/5LtUqzhX/+h3Cq5TtUahin8lQCLM1hmHgE3RSXWg76FUhgxRY9uBMoSlXNA==" saltValue="C6P84ynDSlETKpjcdE61jw=="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xWindow="1416" yWindow="270"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topLeftCell="B1" zoomScale="110" zoomScaleNormal="110" workbookViewId="0">
      <selection activeCell="C13" sqref="C13:G16"/>
    </sheetView>
  </sheetViews>
  <sheetFormatPr baseColWidth="10" defaultColWidth="11.42578125" defaultRowHeight="15" x14ac:dyDescent="0.25"/>
  <cols>
    <col min="1" max="1" width="3.7109375" style="1" customWidth="1"/>
    <col min="2" max="2" width="11.42578125" style="1"/>
    <col min="3" max="3" width="53.5703125" style="1" customWidth="1"/>
    <col min="4" max="4" width="20.71093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65</v>
      </c>
      <c r="D6" s="27"/>
      <c r="E6" s="22"/>
      <c r="F6"/>
      <c r="G6"/>
      <c r="H6" s="25"/>
    </row>
    <row r="7" spans="2:22" x14ac:dyDescent="0.25">
      <c r="B7" s="13"/>
      <c r="C7" s="1" t="s">
        <v>132</v>
      </c>
      <c r="F7"/>
      <c r="G7"/>
      <c r="H7" s="14"/>
      <c r="T7" s="1" t="s">
        <v>11</v>
      </c>
    </row>
    <row r="8" spans="2:22" x14ac:dyDescent="0.25">
      <c r="B8" s="13"/>
      <c r="C8" s="20" t="s">
        <v>65</v>
      </c>
      <c r="D8" s="20" t="s">
        <v>22</v>
      </c>
      <c r="E8"/>
      <c r="F8" s="20" t="s">
        <v>65</v>
      </c>
      <c r="G8" s="20" t="s">
        <v>22</v>
      </c>
      <c r="H8" s="14"/>
      <c r="T8" s="1" t="s">
        <v>12</v>
      </c>
    </row>
    <row r="9" spans="2:22" x14ac:dyDescent="0.25">
      <c r="B9" s="13"/>
      <c r="C9" s="18" t="s">
        <v>200</v>
      </c>
      <c r="D9" s="63">
        <v>0</v>
      </c>
      <c r="E9"/>
      <c r="F9" s="18" t="s">
        <v>201</v>
      </c>
      <c r="G9" s="63">
        <v>0</v>
      </c>
      <c r="H9" s="14"/>
      <c r="T9" s="1" t="s">
        <v>13</v>
      </c>
    </row>
    <row r="10" spans="2:22" x14ac:dyDescent="0.25">
      <c r="B10" s="13"/>
      <c r="C10" s="18" t="s">
        <v>144</v>
      </c>
      <c r="D10" s="63">
        <v>0</v>
      </c>
      <c r="E10"/>
      <c r="F10" s="18" t="s">
        <v>79</v>
      </c>
      <c r="G10" s="63">
        <v>7</v>
      </c>
      <c r="H10" s="14"/>
    </row>
    <row r="11" spans="2:22" x14ac:dyDescent="0.25">
      <c r="B11" s="13"/>
      <c r="D11" s="43"/>
      <c r="E11"/>
      <c r="G11" s="44"/>
      <c r="H11" s="14"/>
    </row>
    <row r="12" spans="2:22" x14ac:dyDescent="0.25">
      <c r="B12" s="13"/>
      <c r="C12" s="45" t="s">
        <v>83</v>
      </c>
      <c r="D12" s="43"/>
      <c r="E12"/>
      <c r="G12" s="44"/>
      <c r="H12" s="14"/>
      <c r="T12" s="1">
        <f>IF(D9="",0,1)</f>
        <v>1</v>
      </c>
    </row>
    <row r="13" spans="2:22" x14ac:dyDescent="0.25">
      <c r="B13" s="13"/>
      <c r="C13" s="138" t="s">
        <v>639</v>
      </c>
      <c r="D13" s="114"/>
      <c r="E13" s="114"/>
      <c r="F13" s="114"/>
      <c r="G13" s="115"/>
      <c r="H13" s="14"/>
    </row>
    <row r="14" spans="2:22" x14ac:dyDescent="0.25">
      <c r="B14" s="13"/>
      <c r="C14" s="116"/>
      <c r="D14" s="117"/>
      <c r="E14" s="117"/>
      <c r="F14" s="117"/>
      <c r="G14" s="118"/>
      <c r="H14" s="14"/>
    </row>
    <row r="15" spans="2:22" x14ac:dyDescent="0.25">
      <c r="B15" s="13"/>
      <c r="C15" s="116"/>
      <c r="D15" s="117"/>
      <c r="E15" s="117"/>
      <c r="F15" s="117"/>
      <c r="G15" s="118"/>
      <c r="H15" s="14"/>
    </row>
    <row r="16" spans="2:22" ht="15.75" thickBot="1" x14ac:dyDescent="0.3">
      <c r="B16" s="13"/>
      <c r="C16" s="139"/>
      <c r="D16" s="140"/>
      <c r="E16" s="140"/>
      <c r="F16" s="140"/>
      <c r="G16" s="141"/>
      <c r="H16" s="14"/>
      <c r="T16" s="1">
        <f>IF(G9="",0,1)</f>
        <v>1</v>
      </c>
    </row>
    <row r="17" spans="2:20" ht="15.75" thickBot="1" x14ac:dyDescent="0.3">
      <c r="B17" s="13"/>
      <c r="C17" s="73" t="s">
        <v>156</v>
      </c>
      <c r="D17" s="74" t="s">
        <v>12</v>
      </c>
      <c r="E17" s="72"/>
      <c r="F17" s="72"/>
      <c r="G17" s="72"/>
      <c r="H17" s="14"/>
    </row>
    <row r="18" spans="2:20" ht="15.75" thickBot="1" x14ac:dyDescent="0.3">
      <c r="B18" s="15"/>
      <c r="C18" s="16"/>
      <c r="D18" s="16"/>
      <c r="E18" s="16"/>
      <c r="F18" s="16"/>
      <c r="G18" s="16"/>
      <c r="H18" s="17"/>
      <c r="T18" s="1">
        <f>+T12+T16</f>
        <v>2</v>
      </c>
    </row>
  </sheetData>
  <sheetProtection algorithmName="SHA-512" hashValue="HRJq5CR39qn180Bp9AexX2ufTwvGDWMyCptO9CtZ2blNLE95m4Nl1uZuZLOo0AUAC/a+vw8pmsVUmdmiYzZfxA==" saltValue="h8c+tDp7cpos8eR8mxV27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zoomScale="90" zoomScaleNormal="90" workbookViewId="0">
      <selection activeCell="F17" sqref="F17"/>
    </sheetView>
  </sheetViews>
  <sheetFormatPr baseColWidth="10" defaultColWidth="11.42578125" defaultRowHeight="15" x14ac:dyDescent="0.25"/>
  <cols>
    <col min="1" max="1" width="3.7109375" style="1" customWidth="1"/>
    <col min="2" max="2" width="11.42578125" style="1"/>
    <col min="3" max="3" width="46.28515625" style="1" customWidth="1"/>
    <col min="4" max="4" width="20.7109375" style="1" customWidth="1"/>
    <col min="5" max="5" width="6.28515625" style="1" customWidth="1"/>
    <col min="6" max="6" width="36.42578125" style="1" customWidth="1"/>
    <col min="7" max="7" width="24.28515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32" t="s">
        <v>173</v>
      </c>
      <c r="D6" s="132"/>
      <c r="E6" s="22"/>
      <c r="F6"/>
      <c r="G6"/>
      <c r="H6" s="25"/>
    </row>
    <row r="7" spans="2:22" x14ac:dyDescent="0.25">
      <c r="B7" s="13"/>
      <c r="C7" s="1" t="s">
        <v>132</v>
      </c>
      <c r="F7" s="46" t="s">
        <v>83</v>
      </c>
      <c r="G7"/>
      <c r="H7" s="14"/>
      <c r="T7" s="1" t="s">
        <v>11</v>
      </c>
    </row>
    <row r="8" spans="2:22" x14ac:dyDescent="0.25">
      <c r="B8" s="13"/>
      <c r="C8" s="20" t="s">
        <v>168</v>
      </c>
      <c r="D8" s="20" t="s">
        <v>167</v>
      </c>
      <c r="E8"/>
      <c r="F8" s="142" t="s">
        <v>642</v>
      </c>
      <c r="G8" s="143"/>
      <c r="H8" s="14"/>
      <c r="T8" s="1" t="s">
        <v>12</v>
      </c>
    </row>
    <row r="9" spans="2:22" ht="31.5" customHeight="1" x14ac:dyDescent="0.25">
      <c r="B9" s="13"/>
      <c r="C9" s="84" t="s">
        <v>202</v>
      </c>
      <c r="D9" s="63" t="s">
        <v>11</v>
      </c>
      <c r="E9"/>
      <c r="F9" s="144"/>
      <c r="G9" s="145"/>
      <c r="H9" s="14"/>
      <c r="T9" s="1" t="s">
        <v>13</v>
      </c>
    </row>
    <row r="10" spans="2:22" ht="30.75" thickBot="1" x14ac:dyDescent="0.3">
      <c r="B10" s="13"/>
      <c r="C10" s="84" t="s">
        <v>203</v>
      </c>
      <c r="D10" s="63" t="s">
        <v>11</v>
      </c>
      <c r="E10"/>
      <c r="F10" s="146"/>
      <c r="G10" s="147"/>
      <c r="H10" s="14"/>
    </row>
    <row r="11" spans="2:22" ht="15.75" thickBot="1" x14ac:dyDescent="0.3">
      <c r="B11" s="13"/>
      <c r="D11"/>
      <c r="E11"/>
      <c r="F11" s="73" t="s">
        <v>156</v>
      </c>
      <c r="G11" s="74" t="s">
        <v>12</v>
      </c>
      <c r="H11" s="14"/>
    </row>
    <row r="12" spans="2:22" ht="15.75" thickBot="1" x14ac:dyDescent="0.3">
      <c r="B12" s="15"/>
      <c r="C12" s="16"/>
      <c r="D12" s="16"/>
      <c r="E12" s="16"/>
      <c r="F12" s="16"/>
      <c r="G12" s="16"/>
      <c r="H12" s="17"/>
    </row>
  </sheetData>
  <sheetProtection algorithmName="SHA-512" hashValue="AWj8vEFAX+s2yCDwOaQ2Qf0tS7fTr6ZTSbc2P2AgmlyPyR02wYFZOBE8Jbxe/1ngkN0im2Lp56PIuIm3FYgZ3g==" saltValue="84lgkRZqrbx255zp4RcZMg=="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zoomScale="110" zoomScaleNormal="110" workbookViewId="0">
      <selection activeCell="F20" sqref="F20"/>
    </sheetView>
  </sheetViews>
  <sheetFormatPr baseColWidth="10" defaultColWidth="11.42578125" defaultRowHeight="15" x14ac:dyDescent="0.25"/>
  <cols>
    <col min="1" max="1" width="3.7109375" style="1" customWidth="1"/>
    <col min="2" max="2" width="11.42578125" style="1"/>
    <col min="3" max="3" width="44.28515625" style="1" customWidth="1"/>
    <col min="4" max="4" width="20.7109375" style="1" customWidth="1"/>
    <col min="5" max="5" width="6.28515625" style="1" customWidth="1"/>
    <col min="6" max="6" width="36.42578125" style="1" customWidth="1"/>
    <col min="7" max="7" width="24.28515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32" t="s">
        <v>8</v>
      </c>
      <c r="D6" s="132"/>
      <c r="E6" s="22"/>
      <c r="F6"/>
      <c r="G6"/>
      <c r="H6" s="25"/>
    </row>
    <row r="7" spans="2:22" x14ac:dyDescent="0.25">
      <c r="B7" s="13"/>
      <c r="C7" s="1" t="s">
        <v>132</v>
      </c>
      <c r="F7" s="46" t="s">
        <v>83</v>
      </c>
      <c r="G7"/>
      <c r="H7" s="14"/>
      <c r="T7" s="1" t="s">
        <v>11</v>
      </c>
    </row>
    <row r="8" spans="2:22" x14ac:dyDescent="0.25">
      <c r="B8" s="13"/>
      <c r="C8" s="20" t="s">
        <v>29</v>
      </c>
      <c r="D8" s="20" t="s">
        <v>22</v>
      </c>
      <c r="E8"/>
      <c r="F8" s="113" t="s">
        <v>640</v>
      </c>
      <c r="G8" s="115"/>
      <c r="H8" s="14"/>
      <c r="T8" s="1" t="s">
        <v>12</v>
      </c>
    </row>
    <row r="9" spans="2:22" x14ac:dyDescent="0.25">
      <c r="B9" s="13"/>
      <c r="C9" s="18" t="s">
        <v>152</v>
      </c>
      <c r="D9" s="63" t="s">
        <v>11</v>
      </c>
      <c r="E9"/>
      <c r="F9" s="116"/>
      <c r="G9" s="118"/>
      <c r="H9" s="14"/>
      <c r="T9" s="1" t="s">
        <v>13</v>
      </c>
    </row>
    <row r="10" spans="2:22" ht="15.75" thickBot="1" x14ac:dyDescent="0.3">
      <c r="B10" s="13"/>
      <c r="C10" s="18" t="s">
        <v>204</v>
      </c>
      <c r="D10" s="63" t="s">
        <v>11</v>
      </c>
      <c r="E10"/>
      <c r="F10" s="139"/>
      <c r="G10" s="141"/>
      <c r="H10" s="14"/>
    </row>
    <row r="11" spans="2:22" ht="15.75" thickBot="1" x14ac:dyDescent="0.3">
      <c r="B11" s="13"/>
      <c r="D11"/>
      <c r="E11"/>
      <c r="F11" s="73" t="s">
        <v>156</v>
      </c>
      <c r="G11" s="74" t="s">
        <v>12</v>
      </c>
      <c r="H11" s="14"/>
    </row>
    <row r="12" spans="2:22" ht="15.75" thickBot="1" x14ac:dyDescent="0.3">
      <c r="B12" s="15"/>
      <c r="C12" s="16"/>
      <c r="D12" s="16"/>
      <c r="E12" s="16"/>
      <c r="F12" s="16"/>
      <c r="G12" s="16"/>
      <c r="H12" s="17"/>
    </row>
  </sheetData>
  <sheetProtection algorithmName="SHA-512" hashValue="H2i4O9bTxctrU+w7cqnYCN8pzHoc9AkopMETt/V5kJGftJAkgsUWH+79G4iTbhNC3ait7Ah/CSeAhJwPyHUhYQ==" saltValue="mZYXZdBqhXNlQqDnz9Z1NA=="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pageSetUpPr fitToPage="1"/>
  </sheetPr>
  <dimension ref="B1:T45"/>
  <sheetViews>
    <sheetView showGridLines="0" topLeftCell="A17" zoomScaleNormal="100" workbookViewId="0">
      <selection activeCell="I33" sqref="I33"/>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1" spans="2:20" ht="17.25" customHeight="1" x14ac:dyDescent="0.25">
      <c r="B1" s="2"/>
      <c r="C1" s="3"/>
      <c r="D1" s="3"/>
      <c r="E1" s="3"/>
      <c r="F1" s="3"/>
      <c r="G1" s="4"/>
    </row>
    <row r="2" spans="2:20" ht="18.75" x14ac:dyDescent="0.3">
      <c r="B2" s="157" t="s">
        <v>205</v>
      </c>
      <c r="C2" s="158"/>
      <c r="D2" s="158"/>
      <c r="E2" s="158"/>
      <c r="F2" s="158"/>
      <c r="G2" s="159"/>
      <c r="H2" s="36"/>
      <c r="I2" s="36"/>
      <c r="J2" s="36"/>
      <c r="K2" s="36"/>
      <c r="L2" s="36"/>
    </row>
    <row r="3" spans="2:20" ht="18.75" x14ac:dyDescent="0.3">
      <c r="B3" s="157" t="s">
        <v>10</v>
      </c>
      <c r="C3" s="158"/>
      <c r="D3" s="158"/>
      <c r="E3" s="158"/>
      <c r="F3" s="158"/>
      <c r="G3" s="159"/>
      <c r="H3" s="36"/>
      <c r="I3" s="36"/>
      <c r="J3" s="36"/>
      <c r="K3" s="36"/>
      <c r="L3" s="36"/>
    </row>
    <row r="4" spans="2:20" ht="24" thickBot="1" x14ac:dyDescent="0.4">
      <c r="B4" s="85"/>
      <c r="C4" s="88"/>
      <c r="D4" s="88" t="s">
        <v>143</v>
      </c>
      <c r="E4" s="33"/>
      <c r="F4" s="33"/>
      <c r="G4" s="86"/>
      <c r="H4" s="33"/>
      <c r="I4" s="33"/>
      <c r="J4" s="33"/>
      <c r="K4" s="33"/>
      <c r="L4" s="33"/>
    </row>
    <row r="5" spans="2:20" ht="15.75" thickBot="1" x14ac:dyDescent="0.3">
      <c r="B5" s="5" t="s">
        <v>146</v>
      </c>
      <c r="C5" s="151" t="s">
        <v>516</v>
      </c>
      <c r="D5" s="152"/>
      <c r="E5" s="152"/>
      <c r="F5" s="152"/>
      <c r="G5" s="153"/>
    </row>
    <row r="6" spans="2:20" ht="15.75" thickBot="1" x14ac:dyDescent="0.3">
      <c r="B6" s="5" t="s">
        <v>147</v>
      </c>
      <c r="C6" s="154" t="s">
        <v>637</v>
      </c>
      <c r="D6" s="155"/>
      <c r="E6" s="155"/>
      <c r="F6" s="155"/>
      <c r="G6" s="156"/>
    </row>
    <row r="7" spans="2:20" x14ac:dyDescent="0.25">
      <c r="B7" s="5"/>
      <c r="G7" s="6"/>
      <c r="T7" s="1" t="s">
        <v>11</v>
      </c>
    </row>
    <row r="8" spans="2:20" x14ac:dyDescent="0.25">
      <c r="B8" s="5" t="s">
        <v>36</v>
      </c>
      <c r="C8" s="89" t="str">
        <f>+IF(SUM(USUARIOS!I12:J17)=0,"Falta diligenciar","")</f>
        <v/>
      </c>
      <c r="E8" t="s">
        <v>70</v>
      </c>
      <c r="F8" s="89" t="str">
        <f>+IF(PREJUDICIALES!$D$10="","Falta  actualizar","")</f>
        <v/>
      </c>
      <c r="G8" s="6"/>
      <c r="T8" s="1" t="s">
        <v>12</v>
      </c>
    </row>
    <row r="9" spans="2:20" x14ac:dyDescent="0.25">
      <c r="B9" s="90" t="s">
        <v>39</v>
      </c>
      <c r="C9" s="68">
        <f>+SUM(USUARIOS!I12:I17)/(6-SUM(USUARIOS!H12:H17))</f>
        <v>1</v>
      </c>
      <c r="E9" s="35" t="s">
        <v>44</v>
      </c>
      <c r="F9" s="67">
        <f>+PREJUDICIALES!$D$11</f>
        <v>35</v>
      </c>
      <c r="G9" s="6"/>
      <c r="T9" s="1" t="s">
        <v>13</v>
      </c>
    </row>
    <row r="10" spans="2:20" x14ac:dyDescent="0.25">
      <c r="B10" s="90" t="s">
        <v>37</v>
      </c>
      <c r="C10" s="67">
        <f>+ABOGADOS!$D$12+SUM(USUARIOS!I12:I17)</f>
        <v>166</v>
      </c>
      <c r="E10" s="35" t="s">
        <v>42</v>
      </c>
      <c r="F10" s="68">
        <f>IFERROR(PREJUDICIALES!$D$11/PREJUDICIALES!$D$10,"")</f>
        <v>1</v>
      </c>
      <c r="G10" s="6"/>
    </row>
    <row r="11" spans="2:20" x14ac:dyDescent="0.25">
      <c r="B11" s="90" t="s">
        <v>9</v>
      </c>
      <c r="C11" s="67" t="s">
        <v>96</v>
      </c>
      <c r="E11" s="35" t="s">
        <v>45</v>
      </c>
      <c r="F11" s="68">
        <f>IFERROR(PREJUDICIALES!$G$13/PREJUDICIALES!$V$3,"")</f>
        <v>0.14285714285714285</v>
      </c>
      <c r="G11" s="6"/>
    </row>
    <row r="12" spans="2:20" x14ac:dyDescent="0.25">
      <c r="B12" s="90" t="s">
        <v>38</v>
      </c>
      <c r="C12" s="68">
        <f>IFERROR((ABOGADOS!$H$17+ABOGADOS!$H$18+ABOGADOS!$H$19*0.5)/ABOGADOS!D12,"")</f>
        <v>0.96875</v>
      </c>
      <c r="G12" s="6"/>
    </row>
    <row r="13" spans="2:20" x14ac:dyDescent="0.25">
      <c r="B13" s="5"/>
      <c r="E13" t="s">
        <v>65</v>
      </c>
      <c r="F13" s="89" t="str">
        <f>+IF(ARBITRAMENTOS!T18=0,"Falta  actualizar","")</f>
        <v/>
      </c>
      <c r="G13" s="6"/>
    </row>
    <row r="14" spans="2:20" x14ac:dyDescent="0.25">
      <c r="B14" s="5"/>
      <c r="E14" s="35" t="s">
        <v>43</v>
      </c>
      <c r="F14" s="67">
        <f>+ARBITRAMENTOS!D10</f>
        <v>0</v>
      </c>
      <c r="G14" s="6"/>
    </row>
    <row r="15" spans="2:20" x14ac:dyDescent="0.25">
      <c r="B15" s="5"/>
      <c r="E15" s="35" t="s">
        <v>42</v>
      </c>
      <c r="F15" s="68" t="str">
        <f>IFERROR(ARBITRAMENTOS!D10/ARBITRAMENTOS!D9,"")</f>
        <v/>
      </c>
      <c r="G15" s="6"/>
    </row>
    <row r="16" spans="2:20" x14ac:dyDescent="0.25">
      <c r="B16" s="5"/>
      <c r="G16" s="6"/>
    </row>
    <row r="17" spans="2:7" x14ac:dyDescent="0.25">
      <c r="B17" s="5"/>
      <c r="E17" t="s">
        <v>68</v>
      </c>
      <c r="F17" s="89" t="str">
        <f>+IF(PAGOS!D9="","Falta  actualizar","")</f>
        <v/>
      </c>
      <c r="G17" s="6"/>
    </row>
    <row r="18" spans="2:7" x14ac:dyDescent="0.25">
      <c r="B18" s="5" t="s">
        <v>69</v>
      </c>
      <c r="C18" s="89" t="str">
        <f>+IF(JUDICIALES!$D$11="","Falta  actualizar","")</f>
        <v/>
      </c>
      <c r="E18" s="35" t="s">
        <v>148</v>
      </c>
      <c r="F18" s="67" t="str">
        <f>+IF(PAGOS!D10="No","No","Si")</f>
        <v>Si</v>
      </c>
      <c r="G18" s="6"/>
    </row>
    <row r="19" spans="2:7" x14ac:dyDescent="0.25">
      <c r="B19" s="90" t="s">
        <v>40</v>
      </c>
      <c r="C19" s="67">
        <f>+JUDICIALES!$D$12</f>
        <v>3099</v>
      </c>
      <c r="E19" s="35" t="s">
        <v>145</v>
      </c>
      <c r="F19" s="67" t="str">
        <f>+IF(PAGOS!D9="No","No aplica","Si")</f>
        <v>Si</v>
      </c>
      <c r="G19" s="6"/>
    </row>
    <row r="20" spans="2:7" x14ac:dyDescent="0.25">
      <c r="B20" s="90" t="s">
        <v>42</v>
      </c>
      <c r="C20" s="68">
        <f>IFERROR(JUDICIALES!$D$12/JUDICIALES!$D$11,"")</f>
        <v>1</v>
      </c>
      <c r="F20" s="91"/>
      <c r="G20" s="6"/>
    </row>
    <row r="21" spans="2:7" x14ac:dyDescent="0.25">
      <c r="B21" s="90" t="s">
        <v>46</v>
      </c>
      <c r="C21" s="68">
        <f>IFERROR(JUDICIALES!$G$11/JUDICIALES!$G$10,"")</f>
        <v>1</v>
      </c>
      <c r="E21" t="s">
        <v>174</v>
      </c>
      <c r="F21" s="89" t="str">
        <f>+IF('COMITES DE CONCILIACION'!D9="","Falta  actualizar","")</f>
        <v/>
      </c>
      <c r="G21" s="6"/>
    </row>
    <row r="22" spans="2:7" x14ac:dyDescent="0.25">
      <c r="B22" s="90" t="s">
        <v>41</v>
      </c>
      <c r="C22" s="67">
        <f>IFERROR(C19/ABOGADOS!$D$12,"")</f>
        <v>19.368749999999999</v>
      </c>
      <c r="E22" s="35" t="s">
        <v>176</v>
      </c>
      <c r="F22" s="67" t="str">
        <f>+IF('COMITES DE CONCILIACION'!D9="No","No","Si")</f>
        <v>Si</v>
      </c>
      <c r="G22" s="6"/>
    </row>
    <row r="23" spans="2:7" x14ac:dyDescent="0.25">
      <c r="B23" s="90" t="s">
        <v>149</v>
      </c>
      <c r="C23" s="68">
        <f>IFERROR(1-(JUDICIALES!$H$22+JUDICIALES!$H$23+JUDICIALES!$H$24)/(JUDICIALES!$G$22+JUDICIALES!$G$23+JUDICIALES!$G$24),"")</f>
        <v>0</v>
      </c>
      <c r="E23" s="35" t="s">
        <v>175</v>
      </c>
      <c r="F23" s="67" t="str">
        <f>+IF('COMITES DE CONCILIACION'!D10="No","No","Si")</f>
        <v>Si</v>
      </c>
      <c r="G23" s="6"/>
    </row>
    <row r="24" spans="2:7" ht="15.75" thickBot="1" x14ac:dyDescent="0.3">
      <c r="B24" s="5"/>
      <c r="G24" s="6"/>
    </row>
    <row r="25" spans="2:7" ht="15.75" thickBot="1" x14ac:dyDescent="0.3">
      <c r="B25" s="92" t="s">
        <v>163</v>
      </c>
      <c r="C25" s="93"/>
      <c r="D25" s="93"/>
      <c r="E25" s="93"/>
      <c r="F25" s="93"/>
      <c r="G25" s="94"/>
    </row>
    <row r="26" spans="2:7" x14ac:dyDescent="0.25">
      <c r="B26" s="160" t="s">
        <v>645</v>
      </c>
      <c r="C26" s="161"/>
      <c r="D26" s="161"/>
      <c r="E26" s="161"/>
      <c r="F26" s="161"/>
      <c r="G26" s="162"/>
    </row>
    <row r="27" spans="2:7" x14ac:dyDescent="0.25">
      <c r="B27" s="163"/>
      <c r="C27" s="164"/>
      <c r="D27" s="164"/>
      <c r="E27" s="164"/>
      <c r="F27" s="164"/>
      <c r="G27" s="165"/>
    </row>
    <row r="28" spans="2:7" x14ac:dyDescent="0.25">
      <c r="B28" s="163"/>
      <c r="C28" s="164"/>
      <c r="D28" s="164"/>
      <c r="E28" s="164"/>
      <c r="F28" s="164"/>
      <c r="G28" s="165"/>
    </row>
    <row r="29" spans="2:7" ht="15.75" thickBot="1" x14ac:dyDescent="0.3">
      <c r="B29" s="154"/>
      <c r="C29" s="155"/>
      <c r="D29" s="155"/>
      <c r="E29" s="155"/>
      <c r="F29" s="155"/>
      <c r="G29" s="156"/>
    </row>
    <row r="30" spans="2:7" ht="15.75" thickBot="1" x14ac:dyDescent="0.3">
      <c r="B30" s="15" t="s">
        <v>165</v>
      </c>
      <c r="C30" s="95" t="s">
        <v>11</v>
      </c>
      <c r="G30" s="6"/>
    </row>
    <row r="31" spans="2:7" ht="15.75" thickBot="1" x14ac:dyDescent="0.3">
      <c r="B31" s="5"/>
      <c r="G31" s="6"/>
    </row>
    <row r="32" spans="2:7" ht="15.75" customHeight="1" thickBot="1" x14ac:dyDescent="0.3">
      <c r="B32" s="166" t="s">
        <v>206</v>
      </c>
      <c r="C32" s="167"/>
      <c r="D32" s="167"/>
      <c r="E32" s="167"/>
      <c r="F32" s="167"/>
      <c r="G32" s="168"/>
    </row>
    <row r="33" spans="2:7" ht="15" customHeight="1" x14ac:dyDescent="0.25">
      <c r="B33" s="169" t="s">
        <v>207</v>
      </c>
      <c r="C33" s="170"/>
      <c r="D33" s="170"/>
      <c r="E33" s="170"/>
      <c r="F33" s="170"/>
      <c r="G33" s="171"/>
    </row>
    <row r="34" spans="2:7" x14ac:dyDescent="0.25">
      <c r="B34" s="172"/>
      <c r="C34" s="173"/>
      <c r="D34" s="173"/>
      <c r="E34" s="173"/>
      <c r="F34" s="173"/>
      <c r="G34" s="174"/>
    </row>
    <row r="35" spans="2:7" x14ac:dyDescent="0.25">
      <c r="B35" s="172"/>
      <c r="C35" s="173"/>
      <c r="D35" s="173"/>
      <c r="E35" s="173"/>
      <c r="F35" s="173"/>
      <c r="G35" s="174"/>
    </row>
    <row r="36" spans="2:7" x14ac:dyDescent="0.25">
      <c r="B36" s="172"/>
      <c r="C36" s="173"/>
      <c r="D36" s="173"/>
      <c r="E36" s="173"/>
      <c r="F36" s="173"/>
      <c r="G36" s="174"/>
    </row>
    <row r="37" spans="2:7" x14ac:dyDescent="0.25">
      <c r="B37" s="172"/>
      <c r="C37" s="173"/>
      <c r="D37" s="173"/>
      <c r="E37" s="173"/>
      <c r="F37" s="173"/>
      <c r="G37" s="174"/>
    </row>
    <row r="38" spans="2:7" x14ac:dyDescent="0.25">
      <c r="B38" s="172"/>
      <c r="C38" s="173"/>
      <c r="D38" s="173"/>
      <c r="E38" s="173"/>
      <c r="F38" s="173"/>
      <c r="G38" s="174"/>
    </row>
    <row r="39" spans="2:7" x14ac:dyDescent="0.25">
      <c r="B39" s="172"/>
      <c r="C39" s="173"/>
      <c r="D39" s="173"/>
      <c r="E39" s="173"/>
      <c r="F39" s="173"/>
      <c r="G39" s="174"/>
    </row>
    <row r="40" spans="2:7" ht="15.75" thickBot="1" x14ac:dyDescent="0.3">
      <c r="B40" s="175"/>
      <c r="C40" s="176"/>
      <c r="D40" s="176"/>
      <c r="E40" s="176"/>
      <c r="F40" s="176"/>
      <c r="G40" s="177"/>
    </row>
    <row r="41" spans="2:7" x14ac:dyDescent="0.25">
      <c r="B41" s="5"/>
      <c r="G41" s="6"/>
    </row>
    <row r="42" spans="2:7" x14ac:dyDescent="0.25">
      <c r="B42" s="5"/>
      <c r="G42" s="6"/>
    </row>
    <row r="43" spans="2:7" x14ac:dyDescent="0.25">
      <c r="B43" s="5"/>
      <c r="G43" s="6"/>
    </row>
    <row r="44" spans="2:7" ht="15.75" thickBot="1" x14ac:dyDescent="0.3">
      <c r="B44" s="5"/>
      <c r="G44" s="6"/>
    </row>
    <row r="45" spans="2:7" ht="15.75" thickBot="1" x14ac:dyDescent="0.3">
      <c r="B45" s="148" t="s">
        <v>208</v>
      </c>
      <c r="C45" s="149"/>
      <c r="D45" s="149"/>
      <c r="E45" s="149"/>
      <c r="F45" s="149"/>
      <c r="G45" s="150"/>
    </row>
  </sheetData>
  <sheetProtection algorithmName="SHA-512" hashValue="kPOpbBwix5k1/x+ghU95Y4W8zG5zihZFJ1/m6ueh649rw50lnMTF8flsNGyV3qr0mbpFQK24GP7xgkW1RFTQGA==" saltValue="mcJyo8QcVexL+6NKy5nkMg==" spinCount="100000" sheet="1" objects="1" scenarios="1"/>
  <mergeCells count="8">
    <mergeCell ref="B45:G45"/>
    <mergeCell ref="C5:G5"/>
    <mergeCell ref="C6:G6"/>
    <mergeCell ref="B2:G2"/>
    <mergeCell ref="B3:G3"/>
    <mergeCell ref="B26:G29"/>
    <mergeCell ref="B32:G32"/>
    <mergeCell ref="B33:G40"/>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1559" yWindow="488"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scale="64" orientation="portrait" r:id="rId1"/>
  <drawing r:id="rId2"/>
  <extLst>
    <ext xmlns:x14="http://schemas.microsoft.com/office/spreadsheetml/2009/9/main" uri="{CCE6A557-97BC-4b89-ADB6-D9C93CAAB3DF}">
      <x14:dataValidations xmlns:xm="http://schemas.microsoft.com/office/excel/2006/main" xWindow="1559" yWindow="488"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Entidades!$A$2:$A$425</xm:f>
          </x14:formula1>
          <xm:sqref>C5:G5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7F48FB11-953F-495B-A31E-CCE287F7F3B8}"/>
</file>

<file path=customXml/itemProps2.xml><?xml version="1.0" encoding="utf-8"?>
<ds:datastoreItem xmlns:ds="http://schemas.openxmlformats.org/officeDocument/2006/customXml" ds:itemID="{E84F0D25-BBFF-41C0-A07B-E4ABE80E1BA2}"/>
</file>

<file path=customXml/itemProps3.xml><?xml version="1.0" encoding="utf-8"?>
<ds:datastoreItem xmlns:ds="http://schemas.openxmlformats.org/officeDocument/2006/customXml" ds:itemID="{AB9A1194-C757-4E33-BE79-5AF1D49897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Diana Paola Cetina Gomez</cp:lastModifiedBy>
  <cp:lastPrinted>2024-08-14T21:19:47Z</cp:lastPrinted>
  <dcterms:created xsi:type="dcterms:W3CDTF">2020-06-25T21:16:25Z</dcterms:created>
  <dcterms:modified xsi:type="dcterms:W3CDTF">2024-09-02T22:47:44Z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