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ICBF\2018\6. UPS\FCT - ABRIL 20\"/>
    </mc:Choice>
  </mc:AlternateContent>
  <workbookProtection workbookAlgorithmName="SHA-512" workbookHashValue="KKg8tPh9mRIyb2mBbngeHkt3S9l8O/WQIXJWHyt2cfGJZSnTX57yDVyteRrLIzCRg9C/sAkbOgGiqXBn++O6ZQ==" workbookSaltValue="/nmwq8ctahsYbuWLAd2uZA==" workbookSpinCount="100000" lockStructure="1"/>
  <bookViews>
    <workbookView xWindow="4650" yWindow="0" windowWidth="19560" windowHeight="7815" firstSheet="1" activeTab="1"/>
  </bookViews>
  <sheets>
    <sheet name="SDC Suministro UPS -OPS1" sheetId="1" state="veryHidden" r:id="rId1"/>
    <sheet name="Calculos Resumen Cotización" sheetId="13" r:id="rId2"/>
    <sheet name="1-Suministro" sheetId="2" r:id="rId3"/>
    <sheet name="SDC Suministro UPS -OPS3" sheetId="3" state="veryHidden" r:id="rId4"/>
    <sheet name="Mantenimiento -OPS1" sheetId="4" state="veryHidden" r:id="rId5"/>
    <sheet name="Mantenimiento -OPS2" sheetId="5" state="veryHidden" r:id="rId6"/>
    <sheet name="2-Mtto Prev" sheetId="6" r:id="rId7"/>
    <sheet name="3-Traslados" sheetId="7" r:id="rId8"/>
    <sheet name="4-Mtto Corr" sheetId="8" r:id="rId9"/>
    <sheet name="5-Bolsa Partes y Baterías" sheetId="10" r:id="rId10"/>
    <sheet name="INFO EXPERIENCIA" sheetId="14" r:id="rId11"/>
    <sheet name="INFO GENERAL Y FINANCIERA" sheetId="15" r:id="rId12"/>
    <sheet name="POLIZAS" sheetId="16" r:id="rId13"/>
  </sheets>
  <externalReferences>
    <externalReference r:id="rId14"/>
    <externalReference r:id="rId15"/>
    <externalReference r:id="rId16"/>
    <externalReference r:id="rId17"/>
    <externalReference r:id="rId18"/>
  </externalReferences>
  <definedNames>
    <definedName name="_1__123Graph_Aｸﾞﾗﾌ_7" localSheetId="2" hidden="1">#REF!</definedName>
    <definedName name="_1__123Graph_Aｸﾞﾗﾌ_7" localSheetId="6" hidden="1">#REF!</definedName>
    <definedName name="_1__123Graph_Aｸﾞﾗﾌ_7" localSheetId="7" hidden="1">#REF!</definedName>
    <definedName name="_1__123Graph_Aｸﾞﾗﾌ_7" localSheetId="8" hidden="1">#REF!</definedName>
    <definedName name="_1__123Graph_Aｸﾞﾗﾌ_7" localSheetId="9" hidden="1">#REF!</definedName>
    <definedName name="_1__123Graph_Aｸﾞﾗﾌ_7" localSheetId="1" hidden="1">#REF!</definedName>
    <definedName name="_1__123Graph_Aｸﾞﾗﾌ_7" localSheetId="4" hidden="1">#REF!</definedName>
    <definedName name="_1__123Graph_Aｸﾞﾗﾌ_7" localSheetId="5" hidden="1">#REF!</definedName>
    <definedName name="_1__123Graph_Aｸﾞﾗﾌ_7" localSheetId="3" hidden="1">#REF!</definedName>
    <definedName name="_1__123Graph_Aｸﾞﾗﾌ_7" hidden="1">#REF!</definedName>
    <definedName name="_112233" localSheetId="2" hidden="1">#REF!</definedName>
    <definedName name="_112233" localSheetId="6" hidden="1">#REF!</definedName>
    <definedName name="_112233" localSheetId="7" hidden="1">#REF!</definedName>
    <definedName name="_112233" localSheetId="8" hidden="1">#REF!</definedName>
    <definedName name="_112233" localSheetId="9" hidden="1">#REF!</definedName>
    <definedName name="_112233" localSheetId="1" hidden="1">#REF!</definedName>
    <definedName name="_112233" localSheetId="4" hidden="1">#REF!</definedName>
    <definedName name="_112233" localSheetId="5" hidden="1">#REF!</definedName>
    <definedName name="_112233" localSheetId="3" hidden="1">#REF!</definedName>
    <definedName name="_112233" hidden="1">#REF!</definedName>
    <definedName name="_112277" localSheetId="2" hidden="1">#REF!</definedName>
    <definedName name="_112277" localSheetId="6" hidden="1">#REF!</definedName>
    <definedName name="_112277" localSheetId="7" hidden="1">#REF!</definedName>
    <definedName name="_112277" localSheetId="8" hidden="1">#REF!</definedName>
    <definedName name="_112277" localSheetId="9" hidden="1">#REF!</definedName>
    <definedName name="_112277" localSheetId="1" hidden="1">#REF!</definedName>
    <definedName name="_112277" localSheetId="4" hidden="1">#REF!</definedName>
    <definedName name="_112277" localSheetId="5" hidden="1">#REF!</definedName>
    <definedName name="_112277" localSheetId="3" hidden="1">#REF!</definedName>
    <definedName name="_112277" hidden="1">#REF!</definedName>
    <definedName name="_12__123Graph_BCHART_5" localSheetId="2" hidden="1">[1]MEX95IB!#REF!</definedName>
    <definedName name="_12__123Graph_BCHART_5" localSheetId="6" hidden="1">[1]MEX95IB!#REF!</definedName>
    <definedName name="_12__123Graph_BCHART_5" localSheetId="7" hidden="1">[1]MEX95IB!#REF!</definedName>
    <definedName name="_12__123Graph_BCHART_5" localSheetId="8" hidden="1">[1]MEX95IB!#REF!</definedName>
    <definedName name="_12__123Graph_BCHART_5" localSheetId="9" hidden="1">[1]MEX95IB!#REF!</definedName>
    <definedName name="_12__123Graph_BCHART_5" localSheetId="1" hidden="1">[1]MEX95IB!#REF!</definedName>
    <definedName name="_12__123Graph_BCHART_5" localSheetId="4" hidden="1">[1]MEX95IB!#REF!</definedName>
    <definedName name="_12__123Graph_BCHART_5" localSheetId="5" hidden="1">[1]MEX95IB!#REF!</definedName>
    <definedName name="_12__123Graph_BCHART_5" localSheetId="3" hidden="1">[1]MEX95IB!#REF!</definedName>
    <definedName name="_12__123Graph_BCHART_5" hidden="1">[1]MEX95IB!#REF!</definedName>
    <definedName name="_1222" localSheetId="2" hidden="1">#REF!</definedName>
    <definedName name="_1222" localSheetId="6" hidden="1">#REF!</definedName>
    <definedName name="_1222" localSheetId="7" hidden="1">#REF!</definedName>
    <definedName name="_1222" localSheetId="8" hidden="1">#REF!</definedName>
    <definedName name="_1222" localSheetId="9" hidden="1">#REF!</definedName>
    <definedName name="_1222" localSheetId="1" hidden="1">#REF!</definedName>
    <definedName name="_1222" localSheetId="4" hidden="1">#REF!</definedName>
    <definedName name="_1222" localSheetId="5" hidden="1">#REF!</definedName>
    <definedName name="_1222" localSheetId="3" hidden="1">#REF!</definedName>
    <definedName name="_1222" hidden="1">#REF!</definedName>
    <definedName name="_13__123Graph_Bｸﾞﾗﾌ_7" localSheetId="2" hidden="1">#REF!</definedName>
    <definedName name="_13__123Graph_Bｸﾞﾗﾌ_7" localSheetId="6" hidden="1">#REF!</definedName>
    <definedName name="_13__123Graph_Bｸﾞﾗﾌ_7" localSheetId="7" hidden="1">#REF!</definedName>
    <definedName name="_13__123Graph_Bｸﾞﾗﾌ_7" localSheetId="8" hidden="1">#REF!</definedName>
    <definedName name="_13__123Graph_Bｸﾞﾗﾌ_7" localSheetId="9" hidden="1">#REF!</definedName>
    <definedName name="_13__123Graph_Bｸﾞﾗﾌ_7" localSheetId="1" hidden="1">#REF!</definedName>
    <definedName name="_13__123Graph_Bｸﾞﾗﾌ_7" localSheetId="4" hidden="1">#REF!</definedName>
    <definedName name="_13__123Graph_Bｸﾞﾗﾌ_7" localSheetId="5" hidden="1">#REF!</definedName>
    <definedName name="_13__123Graph_Bｸﾞﾗﾌ_7" localSheetId="3" hidden="1">#REF!</definedName>
    <definedName name="_13__123Graph_Bｸﾞﾗﾌ_7" hidden="1">#REF!</definedName>
    <definedName name="_14__123Graph_Cｸﾞﾗﾌ_7" localSheetId="2" hidden="1">#REF!</definedName>
    <definedName name="_14__123Graph_Cｸﾞﾗﾌ_7" localSheetId="6" hidden="1">#REF!</definedName>
    <definedName name="_14__123Graph_Cｸﾞﾗﾌ_7" localSheetId="7" hidden="1">#REF!</definedName>
    <definedName name="_14__123Graph_Cｸﾞﾗﾌ_7" localSheetId="8" hidden="1">#REF!</definedName>
    <definedName name="_14__123Graph_Cｸﾞﾗﾌ_7" localSheetId="9" hidden="1">#REF!</definedName>
    <definedName name="_14__123Graph_Cｸﾞﾗﾌ_7" localSheetId="1" hidden="1">#REF!</definedName>
    <definedName name="_14__123Graph_Cｸﾞﾗﾌ_7" localSheetId="4" hidden="1">#REF!</definedName>
    <definedName name="_14__123Graph_Cｸﾞﾗﾌ_7" localSheetId="5" hidden="1">#REF!</definedName>
    <definedName name="_14__123Graph_Cｸﾞﾗﾌ_7" localSheetId="3" hidden="1">#REF!</definedName>
    <definedName name="_14__123Graph_Cｸﾞﾗﾌ_7" hidden="1">#REF!</definedName>
    <definedName name="_15__123Graph_Dｸﾞﾗﾌ_7" localSheetId="2" hidden="1">#REF!</definedName>
    <definedName name="_15__123Graph_Dｸﾞﾗﾌ_7" localSheetId="6" hidden="1">#REF!</definedName>
    <definedName name="_15__123Graph_Dｸﾞﾗﾌ_7" localSheetId="7" hidden="1">#REF!</definedName>
    <definedName name="_15__123Graph_Dｸﾞﾗﾌ_7" localSheetId="8" hidden="1">#REF!</definedName>
    <definedName name="_15__123Graph_Dｸﾞﾗﾌ_7" localSheetId="9" hidden="1">#REF!</definedName>
    <definedName name="_15__123Graph_Dｸﾞﾗﾌ_7" localSheetId="1" hidden="1">#REF!</definedName>
    <definedName name="_15__123Graph_Dｸﾞﾗﾌ_7" localSheetId="4" hidden="1">#REF!</definedName>
    <definedName name="_15__123Graph_Dｸﾞﾗﾌ_7" localSheetId="5" hidden="1">#REF!</definedName>
    <definedName name="_15__123Graph_Dｸﾞﾗﾌ_7" localSheetId="3" hidden="1">#REF!</definedName>
    <definedName name="_15__123Graph_Dｸﾞﾗﾌ_7" hidden="1">#REF!</definedName>
    <definedName name="_16__123Graph_Eｸﾞﾗﾌ_7" localSheetId="2" hidden="1">#REF!</definedName>
    <definedName name="_16__123Graph_Eｸﾞﾗﾌ_7" localSheetId="6" hidden="1">#REF!</definedName>
    <definedName name="_16__123Graph_Eｸﾞﾗﾌ_7" localSheetId="7" hidden="1">#REF!</definedName>
    <definedName name="_16__123Graph_Eｸﾞﾗﾌ_7" localSheetId="8" hidden="1">#REF!</definedName>
    <definedName name="_16__123Graph_Eｸﾞﾗﾌ_7" localSheetId="9" hidden="1">#REF!</definedName>
    <definedName name="_16__123Graph_Eｸﾞﾗﾌ_7" localSheetId="1" hidden="1">#REF!</definedName>
    <definedName name="_16__123Graph_Eｸﾞﾗﾌ_7" localSheetId="4" hidden="1">#REF!</definedName>
    <definedName name="_16__123Graph_Eｸﾞﾗﾌ_7" localSheetId="5" hidden="1">#REF!</definedName>
    <definedName name="_16__123Graph_Eｸﾞﾗﾌ_7" localSheetId="3" hidden="1">#REF!</definedName>
    <definedName name="_16__123Graph_Eｸﾞﾗﾌ_7" hidden="1">#REF!</definedName>
    <definedName name="_17__123Graph_Fｸﾞﾗﾌ_7" localSheetId="2" hidden="1">#REF!</definedName>
    <definedName name="_17__123Graph_Fｸﾞﾗﾌ_7" localSheetId="6" hidden="1">#REF!</definedName>
    <definedName name="_17__123Graph_Fｸﾞﾗﾌ_7" localSheetId="7" hidden="1">#REF!</definedName>
    <definedName name="_17__123Graph_Fｸﾞﾗﾌ_7" localSheetId="8" hidden="1">#REF!</definedName>
    <definedName name="_17__123Graph_Fｸﾞﾗﾌ_7" localSheetId="9" hidden="1">#REF!</definedName>
    <definedName name="_17__123Graph_Fｸﾞﾗﾌ_7" localSheetId="1" hidden="1">#REF!</definedName>
    <definedName name="_17__123Graph_Fｸﾞﾗﾌ_7" localSheetId="4" hidden="1">#REF!</definedName>
    <definedName name="_17__123Graph_Fｸﾞﾗﾌ_7" localSheetId="5" hidden="1">#REF!</definedName>
    <definedName name="_17__123Graph_Fｸﾞﾗﾌ_7" localSheetId="3" hidden="1">#REF!</definedName>
    <definedName name="_17__123Graph_Fｸﾞﾗﾌ_7" hidden="1">#REF!</definedName>
    <definedName name="_21" localSheetId="2" hidden="1">#REF!</definedName>
    <definedName name="_21" localSheetId="6" hidden="1">#REF!</definedName>
    <definedName name="_21" localSheetId="7" hidden="1">#REF!</definedName>
    <definedName name="_21" localSheetId="8" hidden="1">#REF!</definedName>
    <definedName name="_21" localSheetId="9" hidden="1">#REF!</definedName>
    <definedName name="_21" localSheetId="1" hidden="1">#REF!</definedName>
    <definedName name="_21" localSheetId="4" hidden="1">#REF!</definedName>
    <definedName name="_21" localSheetId="5" hidden="1">#REF!</definedName>
    <definedName name="_21" localSheetId="3" hidden="1">#REF!</definedName>
    <definedName name="_21" hidden="1">#REF!</definedName>
    <definedName name="_25" localSheetId="2" hidden="1">#REF!</definedName>
    <definedName name="_25" localSheetId="6" hidden="1">#REF!</definedName>
    <definedName name="_25" localSheetId="7" hidden="1">#REF!</definedName>
    <definedName name="_25" localSheetId="8" hidden="1">#REF!</definedName>
    <definedName name="_25" localSheetId="9" hidden="1">#REF!</definedName>
    <definedName name="_25" localSheetId="1" hidden="1">#REF!</definedName>
    <definedName name="_25" localSheetId="4" hidden="1">#REF!</definedName>
    <definedName name="_25" localSheetId="5" hidden="1">#REF!</definedName>
    <definedName name="_25" localSheetId="3" hidden="1">#REF!</definedName>
    <definedName name="_25" hidden="1">#REF!</definedName>
    <definedName name="_29" localSheetId="2" hidden="1">#REF!</definedName>
    <definedName name="_29" localSheetId="6" hidden="1">#REF!</definedName>
    <definedName name="_29" localSheetId="7" hidden="1">#REF!</definedName>
    <definedName name="_29" localSheetId="8" hidden="1">#REF!</definedName>
    <definedName name="_29" localSheetId="9" hidden="1">#REF!</definedName>
    <definedName name="_29" localSheetId="1" hidden="1">#REF!</definedName>
    <definedName name="_29" localSheetId="4" hidden="1">#REF!</definedName>
    <definedName name="_29" localSheetId="5" hidden="1">#REF!</definedName>
    <definedName name="_29" localSheetId="3" hidden="1">#REF!</definedName>
    <definedName name="_29" hidden="1">#REF!</definedName>
    <definedName name="_456" localSheetId="7" hidden="1">{0,#N/A,FALSE,0;0,#N/A,FALSE,0;0,#N/A,FALSE,0;0,#N/A,FALSE,0;0,#N/A,FALSE,0;0,#N/A,FALSE,0}</definedName>
    <definedName name="_456" localSheetId="9" hidden="1">{0,#N/A,FALSE,0;0,#N/A,FALSE,0;0,#N/A,FALSE,0;0,#N/A,FALSE,0;0,#N/A,FALSE,0;0,#N/A,FALSE,0}</definedName>
    <definedName name="_456" localSheetId="11" hidden="1">{0,#N/A,FALSE,0;0,#N/A,FALSE,0;0,#N/A,FALSE,0;0,#N/A,FALSE,0;0,#N/A,FALSE,0;0,#N/A,FALSE,0}</definedName>
    <definedName name="_456" localSheetId="12" hidden="1">{0,#N/A,FALSE,0;0,#N/A,FALSE,0;0,#N/A,FALSE,0;0,#N/A,FALSE,0;0,#N/A,FALSE,0;0,#N/A,FALSE,0}</definedName>
    <definedName name="_456" hidden="1">{0,#N/A,FALSE,0;0,#N/A,FALSE,0;0,#N/A,FALSE,0;0,#N/A,FALSE,0;0,#N/A,FALSE,0;0,#N/A,FALSE,0}</definedName>
    <definedName name="_Fill" localSheetId="2" hidden="1">#REF!</definedName>
    <definedName name="_Fill" localSheetId="6" hidden="1">#REF!</definedName>
    <definedName name="_Fill" localSheetId="7" hidden="1">#REF!</definedName>
    <definedName name="_Fill" localSheetId="8" hidden="1">#REF!</definedName>
    <definedName name="_Fill" localSheetId="9" hidden="1">#REF!</definedName>
    <definedName name="_Fill" localSheetId="1" hidden="1">#REF!</definedName>
    <definedName name="_Fill" localSheetId="4" hidden="1">#REF!</definedName>
    <definedName name="_Fill" localSheetId="5" hidden="1">#REF!</definedName>
    <definedName name="_Fill" localSheetId="3" hidden="1">#REF!</definedName>
    <definedName name="_Fill" hidden="1">#REF!</definedName>
    <definedName name="_xlnm._FilterDatabase" localSheetId="2" hidden="1">'1-Suministro'!$B$18:$I$37</definedName>
    <definedName name="_xlnm._FilterDatabase" localSheetId="6" hidden="1">#REF!</definedName>
    <definedName name="_xlnm._FilterDatabase" localSheetId="7" hidden="1">#REF!</definedName>
    <definedName name="_xlnm._FilterDatabase" localSheetId="8" hidden="1">#REF!</definedName>
    <definedName name="_xlnm._FilterDatabase" localSheetId="9" hidden="1">'5-Bolsa Partes y Baterías'!$C$20:$L$20</definedName>
    <definedName name="_xlnm._FilterDatabase" localSheetId="1" hidden="1">'Calculos Resumen Cotización'!$B$16:$J$31</definedName>
    <definedName name="_xlnm._FilterDatabase" localSheetId="10" hidden="1">'INFO EXPERIENCIA'!#REF!</definedName>
    <definedName name="_xlnm._FilterDatabase" localSheetId="11" hidden="1">'INFO GENERAL Y FINANCIERA'!$B$38:$AW$38</definedName>
    <definedName name="_xlnm._FilterDatabase" localSheetId="4" hidden="1">#REF!</definedName>
    <definedName name="_xlnm._FilterDatabase" localSheetId="5" hidden="1">#REF!</definedName>
    <definedName name="_xlnm._FilterDatabase" localSheetId="3" hidden="1">#REF!</definedName>
    <definedName name="_xlnm._FilterDatabase" hidden="1">#REF!</definedName>
    <definedName name="_NDC1" localSheetId="7" hidden="1">{"'内訳表'!$B$2:$N$64"}</definedName>
    <definedName name="_NDC1" localSheetId="9" hidden="1">{"'内訳表'!$B$2:$N$64"}</definedName>
    <definedName name="_NDC1" localSheetId="11" hidden="1">{"'内訳表'!$B$2:$N$64"}</definedName>
    <definedName name="_NDC1" localSheetId="12" hidden="1">{"'内訳表'!$B$2:$N$64"}</definedName>
    <definedName name="_NDC1" hidden="1">{"'内訳表'!$B$2:$N$64"}</definedName>
    <definedName name="_Order1" hidden="1">0</definedName>
    <definedName name="_Order2" hidden="1">255</definedName>
    <definedName name="_r3d" localSheetId="7" hidden="1">{#N/A,#N/A,FALSE,"POLONNA 8";#N/A,#N/A,FALSE,"POLONNA 7";#N/A,#N/A,FALSE,"POLONNA 6";#N/A,#N/A,FALSE,"POLONNA 5 ";#N/A,#N/A,FALSE,"POLONNA 3";#N/A,#N/A,FALSE,"POLONNA 4";#N/A,#N/A,FALSE,"POLONNA 2";#N/A,#N/A,FALSE,"POLONNA 1"}</definedName>
    <definedName name="_r3d" localSheetId="9" hidden="1">{#N/A,#N/A,FALSE,"POLONNA 8";#N/A,#N/A,FALSE,"POLONNA 7";#N/A,#N/A,FALSE,"POLONNA 6";#N/A,#N/A,FALSE,"POLONNA 5 ";#N/A,#N/A,FALSE,"POLONNA 3";#N/A,#N/A,FALSE,"POLONNA 4";#N/A,#N/A,FALSE,"POLONNA 2";#N/A,#N/A,FALSE,"POLONNA 1"}</definedName>
    <definedName name="_r3d" localSheetId="11" hidden="1">{#N/A,#N/A,FALSE,"POLONNA 8";#N/A,#N/A,FALSE,"POLONNA 7";#N/A,#N/A,FALSE,"POLONNA 6";#N/A,#N/A,FALSE,"POLONNA 5 ";#N/A,#N/A,FALSE,"POLONNA 3";#N/A,#N/A,FALSE,"POLONNA 4";#N/A,#N/A,FALSE,"POLONNA 2";#N/A,#N/A,FALSE,"POLONNA 1"}</definedName>
    <definedName name="_r3d" localSheetId="12" hidden="1">{#N/A,#N/A,FALSE,"POLONNA 8";#N/A,#N/A,FALSE,"POLONNA 7";#N/A,#N/A,FALSE,"POLONNA 6";#N/A,#N/A,FALSE,"POLONNA 5 ";#N/A,#N/A,FALSE,"POLONNA 3";#N/A,#N/A,FALSE,"POLONNA 4";#N/A,#N/A,FALSE,"POLONNA 2";#N/A,#N/A,FALSE,"POLONNA 1"}</definedName>
    <definedName name="_r3d" hidden="1">{#N/A,#N/A,FALSE,"POLONNA 8";#N/A,#N/A,FALSE,"POLONNA 7";#N/A,#N/A,FALSE,"POLONNA 6";#N/A,#N/A,FALSE,"POLONNA 5 ";#N/A,#N/A,FALSE,"POLONNA 3";#N/A,#N/A,FALSE,"POLONNA 4";#N/A,#N/A,FALSE,"POLONNA 2";#N/A,#N/A,FALSE,"POLONNA 1"}</definedName>
    <definedName name="aaaa" localSheetId="2" hidden="1">#REF!</definedName>
    <definedName name="aaaa" localSheetId="6" hidden="1">#REF!</definedName>
    <definedName name="aaaa" localSheetId="7" hidden="1">#REF!</definedName>
    <definedName name="aaaa" localSheetId="8" hidden="1">#REF!</definedName>
    <definedName name="aaaa" localSheetId="9" hidden="1">#REF!</definedName>
    <definedName name="aaaa" localSheetId="1" hidden="1">#REF!</definedName>
    <definedName name="aaaa" localSheetId="4" hidden="1">#REF!</definedName>
    <definedName name="aaaa" localSheetId="5" hidden="1">#REF!</definedName>
    <definedName name="aaaa" localSheetId="3" hidden="1">#REF!</definedName>
    <definedName name="aaaa" hidden="1">#REF!</definedName>
    <definedName name="ABF" localSheetId="2" hidden="1">#REF!</definedName>
    <definedName name="ABF" localSheetId="6" hidden="1">#REF!</definedName>
    <definedName name="ABF" localSheetId="7" hidden="1">#REF!</definedName>
    <definedName name="ABF" localSheetId="8" hidden="1">#REF!</definedName>
    <definedName name="ABF" localSheetId="9" hidden="1">#REF!</definedName>
    <definedName name="ABF" localSheetId="1" hidden="1">#REF!</definedName>
    <definedName name="ABF" localSheetId="4" hidden="1">#REF!</definedName>
    <definedName name="ABF" localSheetId="5" hidden="1">#REF!</definedName>
    <definedName name="ABF" localSheetId="3" hidden="1">#REF!</definedName>
    <definedName name="ABF" hidden="1">#REF!</definedName>
    <definedName name="AccessDatabase" hidden="1">"C:\My Documents\New MMR\INPUT.mdb"</definedName>
    <definedName name="ACCV" localSheetId="2" hidden="1">#REF!</definedName>
    <definedName name="ACCV" localSheetId="6" hidden="1">#REF!</definedName>
    <definedName name="ACCV" localSheetId="7" hidden="1">#REF!</definedName>
    <definedName name="ACCV" localSheetId="8" hidden="1">#REF!</definedName>
    <definedName name="ACCV" localSheetId="9" hidden="1">#REF!</definedName>
    <definedName name="ACCV" localSheetId="1" hidden="1">#REF!</definedName>
    <definedName name="ACCV" localSheetId="4" hidden="1">#REF!</definedName>
    <definedName name="ACCV" localSheetId="5" hidden="1">#REF!</definedName>
    <definedName name="ACCV" localSheetId="3" hidden="1">#REF!</definedName>
    <definedName name="ACCV" hidden="1">#REF!</definedName>
    <definedName name="ADSF" localSheetId="2" hidden="1">#REF!</definedName>
    <definedName name="ADSF" localSheetId="6" hidden="1">#REF!</definedName>
    <definedName name="ADSF" localSheetId="7" hidden="1">#REF!</definedName>
    <definedName name="ADSF" localSheetId="8" hidden="1">#REF!</definedName>
    <definedName name="ADSF" localSheetId="9" hidden="1">#REF!</definedName>
    <definedName name="ADSF" localSheetId="1" hidden="1">#REF!</definedName>
    <definedName name="ADSF" localSheetId="4" hidden="1">#REF!</definedName>
    <definedName name="ADSF" localSheetId="5" hidden="1">#REF!</definedName>
    <definedName name="ADSF" localSheetId="3" hidden="1">#REF!</definedName>
    <definedName name="ADSF" hidden="1">#REF!</definedName>
    <definedName name="afdgbva" localSheetId="7" hidden="1">{#N/A,#N/A,TRUE,"Report"}</definedName>
    <definedName name="afdgbva" localSheetId="9" hidden="1">{#N/A,#N/A,TRUE,"Report"}</definedName>
    <definedName name="afdgbva" localSheetId="11" hidden="1">{#N/A,#N/A,TRUE,"Report"}</definedName>
    <definedName name="afdgbva" localSheetId="12" hidden="1">{#N/A,#N/A,TRUE,"Report"}</definedName>
    <definedName name="afdgbva" hidden="1">{#N/A,#N/A,TRUE,"Report"}</definedName>
    <definedName name="aga" localSheetId="7" hidden="1">{#N/A,#N/A,TRUE,"Report"}</definedName>
    <definedName name="aga" localSheetId="9" hidden="1">{#N/A,#N/A,TRUE,"Report"}</definedName>
    <definedName name="aga" localSheetId="11" hidden="1">{#N/A,#N/A,TRUE,"Report"}</definedName>
    <definedName name="aga" localSheetId="12" hidden="1">{#N/A,#N/A,TRUE,"Report"}</definedName>
    <definedName name="aga" hidden="1">{#N/A,#N/A,TRUE,"Report"}</definedName>
    <definedName name="AGHFD" localSheetId="2" hidden="1">#REF!</definedName>
    <definedName name="AGHFD" localSheetId="6" hidden="1">#REF!</definedName>
    <definedName name="AGHFD" localSheetId="7" hidden="1">#REF!</definedName>
    <definedName name="AGHFD" localSheetId="8" hidden="1">#REF!</definedName>
    <definedName name="AGHFD" localSheetId="9" hidden="1">#REF!</definedName>
    <definedName name="AGHFD" localSheetId="1" hidden="1">#REF!</definedName>
    <definedName name="AGHFD" localSheetId="4" hidden="1">#REF!</definedName>
    <definedName name="AGHFD" localSheetId="5" hidden="1">#REF!</definedName>
    <definedName name="AGHFD" localSheetId="3" hidden="1">#REF!</definedName>
    <definedName name="AGHFD" hidden="1">#REF!</definedName>
    <definedName name="_xlnm.Print_Area" localSheetId="2">'1-Suministro'!$B$2:$J$42</definedName>
    <definedName name="_xlnm.Print_Area" localSheetId="6">'2-Mtto Prev'!$B$2:$O$44</definedName>
    <definedName name="_xlnm.Print_Area" localSheetId="7">'3-Traslados'!$B$2:$K$33</definedName>
    <definedName name="_xlnm.Print_Area" localSheetId="8">'4-Mtto Corr'!$B$2:$O$35</definedName>
    <definedName name="_xlnm.Print_Area" localSheetId="9">'5-Bolsa Partes y Baterías'!$B$1:$M$362</definedName>
    <definedName name="_xlnm.Print_Area" localSheetId="1">'Calculos Resumen Cotización'!$B$2:$J$32</definedName>
    <definedName name="_xlnm.Print_Area" localSheetId="10">'INFO EXPERIENCIA'!$B$2:$J$23</definedName>
    <definedName name="_xlnm.Print_Area" localSheetId="11">'INFO GENERAL Y FINANCIERA'!$B$2:$AQ$53</definedName>
    <definedName name="_xlnm.Print_Area" localSheetId="4">'Mantenimiento -OPS1'!$B$2:$H$34</definedName>
    <definedName name="_xlnm.Print_Area" localSheetId="5">'Mantenimiento -OPS2'!$B$2:$H$39</definedName>
    <definedName name="_xlnm.Print_Area" localSheetId="12">POLIZAS!$B$2:$G$21</definedName>
    <definedName name="_xlnm.Print_Area" localSheetId="0">'SDC Suministro UPS -OPS1'!$B$2:$H$32</definedName>
    <definedName name="_xlnm.Print_Area" localSheetId="3">'SDC Suministro UPS -OPS3'!$B$2:$H$51</definedName>
    <definedName name="ATGHH" localSheetId="2" hidden="1">#REF!</definedName>
    <definedName name="ATGHH" localSheetId="6" hidden="1">#REF!</definedName>
    <definedName name="ATGHH" localSheetId="7" hidden="1">#REF!</definedName>
    <definedName name="ATGHH" localSheetId="8" hidden="1">#REF!</definedName>
    <definedName name="ATGHH" localSheetId="9" hidden="1">#REF!</definedName>
    <definedName name="ATGHH" localSheetId="1" hidden="1">#REF!</definedName>
    <definedName name="ATGHH" localSheetId="4" hidden="1">#REF!</definedName>
    <definedName name="ATGHH" localSheetId="5" hidden="1">#REF!</definedName>
    <definedName name="ATGHH" localSheetId="3" hidden="1">#REF!</definedName>
    <definedName name="ATGHH" hidden="1">#REF!</definedName>
    <definedName name="AVBC" localSheetId="2" hidden="1">#REF!</definedName>
    <definedName name="AVBC" localSheetId="6" hidden="1">#REF!</definedName>
    <definedName name="AVBC" localSheetId="7" hidden="1">#REF!</definedName>
    <definedName name="AVBC" localSheetId="8" hidden="1">#REF!</definedName>
    <definedName name="AVBC" localSheetId="9" hidden="1">#REF!</definedName>
    <definedName name="AVBC" localSheetId="1" hidden="1">#REF!</definedName>
    <definedName name="AVBC" localSheetId="4" hidden="1">#REF!</definedName>
    <definedName name="AVBC" localSheetId="5" hidden="1">#REF!</definedName>
    <definedName name="AVBC" localSheetId="3" hidden="1">#REF!</definedName>
    <definedName name="AVBC" hidden="1">#REF!</definedName>
    <definedName name="AXCC" localSheetId="2" hidden="1">#REF!</definedName>
    <definedName name="AXCC" localSheetId="6" hidden="1">#REF!</definedName>
    <definedName name="AXCC" localSheetId="7" hidden="1">#REF!</definedName>
    <definedName name="AXCC" localSheetId="8" hidden="1">#REF!</definedName>
    <definedName name="AXCC" localSheetId="9" hidden="1">#REF!</definedName>
    <definedName name="AXCC" localSheetId="1" hidden="1">#REF!</definedName>
    <definedName name="AXCC" localSheetId="4" hidden="1">#REF!</definedName>
    <definedName name="AXCC" localSheetId="5" hidden="1">#REF!</definedName>
    <definedName name="AXCC" localSheetId="3" hidden="1">#REF!</definedName>
    <definedName name="AXCC" hidden="1">#REF!</definedName>
    <definedName name="AXX" localSheetId="2" hidden="1">#REF!</definedName>
    <definedName name="AXX" localSheetId="6" hidden="1">#REF!</definedName>
    <definedName name="AXX" localSheetId="7" hidden="1">#REF!</definedName>
    <definedName name="AXX" localSheetId="8" hidden="1">#REF!</definedName>
    <definedName name="AXX" localSheetId="9" hidden="1">#REF!</definedName>
    <definedName name="AXX" localSheetId="1" hidden="1">#REF!</definedName>
    <definedName name="AXX" localSheetId="4" hidden="1">#REF!</definedName>
    <definedName name="AXX" localSheetId="5" hidden="1">#REF!</definedName>
    <definedName name="AXX" localSheetId="3" hidden="1">#REF!</definedName>
    <definedName name="AXX" hidden="1">#REF!</definedName>
    <definedName name="Aグラフ" localSheetId="2" hidden="1">#REF!</definedName>
    <definedName name="Aグラフ" localSheetId="6" hidden="1">#REF!</definedName>
    <definedName name="Aグラフ" localSheetId="7" hidden="1">#REF!</definedName>
    <definedName name="Aグラフ" localSheetId="8" hidden="1">#REF!</definedName>
    <definedName name="Aグラフ" localSheetId="9" hidden="1">#REF!</definedName>
    <definedName name="Aグラフ" localSheetId="1" hidden="1">#REF!</definedName>
    <definedName name="Aグラフ" localSheetId="4" hidden="1">#REF!</definedName>
    <definedName name="Aグラフ" localSheetId="5" hidden="1">#REF!</definedName>
    <definedName name="Aグラフ" localSheetId="3" hidden="1">#REF!</definedName>
    <definedName name="Aグラフ" hidden="1">#REF!</definedName>
    <definedName name="badb" localSheetId="7" hidden="1">{"MG-2002-F1",#N/A,FALSE,"PPU-Telemig";"MG-2002-F2",#N/A,FALSE,"PPU-Telemig";"MG-2002-F3",#N/A,FALSE,"PPU-Telemig";"MG-2002-F4",#N/A,FALSE,"PPU-Telemig";"MG-2003-F1",#N/A,FALSE,"PPU-Telemig";"MG-2004-F1",#N/A,FALSE,"PPU-Telemig"}</definedName>
    <definedName name="badb" localSheetId="9" hidden="1">{"MG-2002-F1",#N/A,FALSE,"PPU-Telemig";"MG-2002-F2",#N/A,FALSE,"PPU-Telemig";"MG-2002-F3",#N/A,FALSE,"PPU-Telemig";"MG-2002-F4",#N/A,FALSE,"PPU-Telemig";"MG-2003-F1",#N/A,FALSE,"PPU-Telemig";"MG-2004-F1",#N/A,FALSE,"PPU-Telemig"}</definedName>
    <definedName name="badb" localSheetId="11" hidden="1">{"MG-2002-F1",#N/A,FALSE,"PPU-Telemig";"MG-2002-F2",#N/A,FALSE,"PPU-Telemig";"MG-2002-F3",#N/A,FALSE,"PPU-Telemig";"MG-2002-F4",#N/A,FALSE,"PPU-Telemig";"MG-2003-F1",#N/A,FALSE,"PPU-Telemig";"MG-2004-F1",#N/A,FALSE,"PPU-Telemig"}</definedName>
    <definedName name="badb" localSheetId="12" hidden="1">{"MG-2002-F1",#N/A,FALSE,"PPU-Telemig";"MG-2002-F2",#N/A,FALSE,"PPU-Telemig";"MG-2002-F3",#N/A,FALSE,"PPU-Telemig";"MG-2002-F4",#N/A,FALSE,"PPU-Telemig";"MG-2003-F1",#N/A,FALSE,"PPU-Telemig";"MG-2004-F1",#N/A,FALSE,"PPU-Telemig"}</definedName>
    <definedName name="badb" hidden="1">{"MG-2002-F1",#N/A,FALSE,"PPU-Telemig";"MG-2002-F2",#N/A,FALSE,"PPU-Telemig";"MG-2002-F3",#N/A,FALSE,"PPU-Telemig";"MG-2002-F4",#N/A,FALSE,"PPU-Telemig";"MG-2003-F1",#N/A,FALSE,"PPU-Telemig";"MG-2004-F1",#N/A,FALSE,"PPU-Telemig"}</definedName>
    <definedName name="bn" localSheetId="7" hidden="1">{"'内訳表'!$B$2:$N$64"}</definedName>
    <definedName name="bn" localSheetId="9" hidden="1">{"'内訳表'!$B$2:$N$64"}</definedName>
    <definedName name="bn" localSheetId="11" hidden="1">{"'内訳表'!$B$2:$N$64"}</definedName>
    <definedName name="bn" localSheetId="12" hidden="1">{"'内訳表'!$B$2:$N$64"}</definedName>
    <definedName name="bn" hidden="1">{"'内訳表'!$B$2:$N$64"}</definedName>
    <definedName name="Ｂグラフ" localSheetId="2" hidden="1">#REF!</definedName>
    <definedName name="Ｂグラフ" localSheetId="6" hidden="1">#REF!</definedName>
    <definedName name="Ｂグラフ" localSheetId="7" hidden="1">#REF!</definedName>
    <definedName name="Ｂグラフ" localSheetId="8" hidden="1">#REF!</definedName>
    <definedName name="Ｂグラフ" localSheetId="9" hidden="1">#REF!</definedName>
    <definedName name="Ｂグラフ" localSheetId="1" hidden="1">#REF!</definedName>
    <definedName name="Ｂグラフ" localSheetId="4" hidden="1">#REF!</definedName>
    <definedName name="Ｂグラフ" localSheetId="5" hidden="1">#REF!</definedName>
    <definedName name="Ｂグラフ" localSheetId="3" hidden="1">#REF!</definedName>
    <definedName name="Ｂグラフ" hidden="1">#REF!</definedName>
    <definedName name="Ｃグラフ" localSheetId="2" hidden="1">#REF!</definedName>
    <definedName name="Ｃグラフ" localSheetId="6" hidden="1">#REF!</definedName>
    <definedName name="Ｃグラフ" localSheetId="7" hidden="1">#REF!</definedName>
    <definedName name="Ｃグラフ" localSheetId="8" hidden="1">#REF!</definedName>
    <definedName name="Ｃグラフ" localSheetId="9" hidden="1">#REF!</definedName>
    <definedName name="Ｃグラフ" localSheetId="1" hidden="1">#REF!</definedName>
    <definedName name="Ｃグラフ" localSheetId="4" hidden="1">#REF!</definedName>
    <definedName name="Ｃグラフ" localSheetId="5" hidden="1">#REF!</definedName>
    <definedName name="Ｃグラフ" localSheetId="3" hidden="1">#REF!</definedName>
    <definedName name="Ｃグラフ" hidden="1">#REF!</definedName>
    <definedName name="dasd" localSheetId="2" hidden="1">#REF!</definedName>
    <definedName name="dasd" localSheetId="6" hidden="1">#REF!</definedName>
    <definedName name="dasd" localSheetId="7" hidden="1">#REF!</definedName>
    <definedName name="dasd" localSheetId="8" hidden="1">#REF!</definedName>
    <definedName name="dasd" localSheetId="9" hidden="1">#REF!</definedName>
    <definedName name="dasd" localSheetId="1" hidden="1">#REF!</definedName>
    <definedName name="dasd" localSheetId="4" hidden="1">#REF!</definedName>
    <definedName name="dasd" localSheetId="5" hidden="1">#REF!</definedName>
    <definedName name="dasd" localSheetId="3" hidden="1">#REF!</definedName>
    <definedName name="dasd" hidden="1">#REF!</definedName>
    <definedName name="Decision">[2]lista!$A$6:$A$7</definedName>
    <definedName name="DFG" localSheetId="2" hidden="1">#REF!</definedName>
    <definedName name="DFG" localSheetId="6" hidden="1">#REF!</definedName>
    <definedName name="DFG" localSheetId="7" hidden="1">#REF!</definedName>
    <definedName name="DFG" localSheetId="8" hidden="1">#REF!</definedName>
    <definedName name="DFG" localSheetId="9" hidden="1">#REF!</definedName>
    <definedName name="DFG" localSheetId="1" hidden="1">#REF!</definedName>
    <definedName name="DFG" localSheetId="4" hidden="1">#REF!</definedName>
    <definedName name="DFG" localSheetId="5" hidden="1">#REF!</definedName>
    <definedName name="DFG" localSheetId="3" hidden="1">#REF!</definedName>
    <definedName name="DFG" hidden="1">#REF!</definedName>
    <definedName name="dfgd56" localSheetId="7" hidden="1">{0,#N/A,FALSE,0;0,#N/A,FALSE,0;0,#N/A,FALSE,0;0,#N/A,FALSE,0;0,#N/A,FALSE,0;0,#N/A,FALSE,0}</definedName>
    <definedName name="dfgd56" localSheetId="9" hidden="1">{0,#N/A,FALSE,0;0,#N/A,FALSE,0;0,#N/A,FALSE,0;0,#N/A,FALSE,0;0,#N/A,FALSE,0;0,#N/A,FALSE,0}</definedName>
    <definedName name="dfgd56" localSheetId="11" hidden="1">{0,#N/A,FALSE,0;0,#N/A,FALSE,0;0,#N/A,FALSE,0;0,#N/A,FALSE,0;0,#N/A,FALSE,0;0,#N/A,FALSE,0}</definedName>
    <definedName name="dfgd56" localSheetId="12" hidden="1">{0,#N/A,FALSE,0;0,#N/A,FALSE,0;0,#N/A,FALSE,0;0,#N/A,FALSE,0;0,#N/A,FALSE,0;0,#N/A,FALSE,0}</definedName>
    <definedName name="dfgd56" hidden="1">{0,#N/A,FALSE,0;0,#N/A,FALSE,0;0,#N/A,FALSE,0;0,#N/A,FALSE,0;0,#N/A,FALSE,0;0,#N/A,FALSE,0}</definedName>
    <definedName name="DFGH" localSheetId="2" hidden="1">#REF!</definedName>
    <definedName name="DFGH" localSheetId="6" hidden="1">#REF!</definedName>
    <definedName name="DFGH" localSheetId="7" hidden="1">#REF!</definedName>
    <definedName name="DFGH" localSheetId="8" hidden="1">#REF!</definedName>
    <definedName name="DFGH" localSheetId="9" hidden="1">#REF!</definedName>
    <definedName name="DFGH" localSheetId="1" hidden="1">#REF!</definedName>
    <definedName name="DFGH" localSheetId="4" hidden="1">#REF!</definedName>
    <definedName name="DFGH" localSheetId="5" hidden="1">#REF!</definedName>
    <definedName name="DFGH" localSheetId="3" hidden="1">#REF!</definedName>
    <definedName name="DFGH" hidden="1">#REF!</definedName>
    <definedName name="DFSG" localSheetId="2" hidden="1">#REF!</definedName>
    <definedName name="DFSG" localSheetId="6" hidden="1">#REF!</definedName>
    <definedName name="DFSG" localSheetId="7" hidden="1">#REF!</definedName>
    <definedName name="DFSG" localSheetId="8" hidden="1">#REF!</definedName>
    <definedName name="DFSG" localSheetId="9" hidden="1">#REF!</definedName>
    <definedName name="DFSG" localSheetId="1" hidden="1">#REF!</definedName>
    <definedName name="DFSG" localSheetId="4" hidden="1">#REF!</definedName>
    <definedName name="DFSG" localSheetId="5" hidden="1">#REF!</definedName>
    <definedName name="DFSG" localSheetId="3" hidden="1">#REF!</definedName>
    <definedName name="DFSG" hidden="1">#REF!</definedName>
    <definedName name="dgb" localSheetId="7" hidden="1">{"'内訳表'!$B$2:$N$64"}</definedName>
    <definedName name="dgb" localSheetId="9" hidden="1">{"'内訳表'!$B$2:$N$64"}</definedName>
    <definedName name="dgb" localSheetId="11" hidden="1">{"'内訳表'!$B$2:$N$64"}</definedName>
    <definedName name="dgb" localSheetId="12" hidden="1">{"'内訳表'!$B$2:$N$64"}</definedName>
    <definedName name="dgb" hidden="1">{"'内訳表'!$B$2:$N$64"}</definedName>
    <definedName name="dhb" localSheetId="7" hidden="1">{"'内訳表'!$B$2:$N$64"}</definedName>
    <definedName name="dhb" localSheetId="9" hidden="1">{"'内訳表'!$B$2:$N$64"}</definedName>
    <definedName name="dhb" localSheetId="11" hidden="1">{"'内訳表'!$B$2:$N$64"}</definedName>
    <definedName name="dhb" localSheetId="12" hidden="1">{"'内訳表'!$B$2:$N$64"}</definedName>
    <definedName name="dhb" hidden="1">{"'内訳表'!$B$2:$N$64"}</definedName>
    <definedName name="dszgre" localSheetId="7" hidden="1">{"MG-2002-F1",#N/A,FALSE,"PPU-Telemig";"MG-2002-F2",#N/A,FALSE,"PPU-Telemig";"MG-2002-F3",#N/A,FALSE,"PPU-Telemig";"MG-2002-F4",#N/A,FALSE,"PPU-Telemig";"MG-2003-F1",#N/A,FALSE,"PPU-Telemig";"MG-2004-F1",#N/A,FALSE,"PPU-Telemig"}</definedName>
    <definedName name="dszgre" localSheetId="9" hidden="1">{"MG-2002-F1",#N/A,FALSE,"PPU-Telemig";"MG-2002-F2",#N/A,FALSE,"PPU-Telemig";"MG-2002-F3",#N/A,FALSE,"PPU-Telemig";"MG-2002-F4",#N/A,FALSE,"PPU-Telemig";"MG-2003-F1",#N/A,FALSE,"PPU-Telemig";"MG-2004-F1",#N/A,FALSE,"PPU-Telemig"}</definedName>
    <definedName name="dszgre" localSheetId="11" hidden="1">{"MG-2002-F1",#N/A,FALSE,"PPU-Telemig";"MG-2002-F2",#N/A,FALSE,"PPU-Telemig";"MG-2002-F3",#N/A,FALSE,"PPU-Telemig";"MG-2002-F4",#N/A,FALSE,"PPU-Telemig";"MG-2003-F1",#N/A,FALSE,"PPU-Telemig";"MG-2004-F1",#N/A,FALSE,"PPU-Telemig"}</definedName>
    <definedName name="dszgre" localSheetId="12" hidden="1">{"MG-2002-F1",#N/A,FALSE,"PPU-Telemig";"MG-2002-F2",#N/A,FALSE,"PPU-Telemig";"MG-2002-F3",#N/A,FALSE,"PPU-Telemig";"MG-2002-F4",#N/A,FALSE,"PPU-Telemig";"MG-2003-F1",#N/A,FALSE,"PPU-Telemig";"MG-2004-F1",#N/A,FALSE,"PPU-Telemig"}</definedName>
    <definedName name="dszgre" hidden="1">{"MG-2002-F1",#N/A,FALSE,"PPU-Telemig";"MG-2002-F2",#N/A,FALSE,"PPU-Telemig";"MG-2002-F3",#N/A,FALSE,"PPU-Telemig";"MG-2002-F4",#N/A,FALSE,"PPU-Telemig";"MG-2003-F1",#N/A,FALSE,"PPU-Telemig";"MG-2004-F1",#N/A,FALSE,"PPU-Telemig"}</definedName>
    <definedName name="dxhm" localSheetId="7" hidden="1">{"MG-2002-F1",#N/A,FALSE,"PPU-Telemig";"MG-2002-F2",#N/A,FALSE,"PPU-Telemig";"MG-2002-F3",#N/A,FALSE,"PPU-Telemig";"MG-2002-F4",#N/A,FALSE,"PPU-Telemig";"MG-2003-F1",#N/A,FALSE,"PPU-Telemig";"MG-2004-F1",#N/A,FALSE,"PPU-Telemig"}</definedName>
    <definedName name="dxhm" localSheetId="9" hidden="1">{"MG-2002-F1",#N/A,FALSE,"PPU-Telemig";"MG-2002-F2",#N/A,FALSE,"PPU-Telemig";"MG-2002-F3",#N/A,FALSE,"PPU-Telemig";"MG-2002-F4",#N/A,FALSE,"PPU-Telemig";"MG-2003-F1",#N/A,FALSE,"PPU-Telemig";"MG-2004-F1",#N/A,FALSE,"PPU-Telemig"}</definedName>
    <definedName name="dxhm" localSheetId="11" hidden="1">{"MG-2002-F1",#N/A,FALSE,"PPU-Telemig";"MG-2002-F2",#N/A,FALSE,"PPU-Telemig";"MG-2002-F3",#N/A,FALSE,"PPU-Telemig";"MG-2002-F4",#N/A,FALSE,"PPU-Telemig";"MG-2003-F1",#N/A,FALSE,"PPU-Telemig";"MG-2004-F1",#N/A,FALSE,"PPU-Telemig"}</definedName>
    <definedName name="dxhm" localSheetId="12"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localSheetId="2" hidden="1">#REF!</definedName>
    <definedName name="Ｄグラフ" localSheetId="6" hidden="1">#REF!</definedName>
    <definedName name="Ｄグラフ" localSheetId="7" hidden="1">#REF!</definedName>
    <definedName name="Ｄグラフ" localSheetId="8" hidden="1">#REF!</definedName>
    <definedName name="Ｄグラフ" localSheetId="9" hidden="1">#REF!</definedName>
    <definedName name="Ｄグラフ" localSheetId="1" hidden="1">#REF!</definedName>
    <definedName name="Ｄグラフ" localSheetId="4" hidden="1">#REF!</definedName>
    <definedName name="Ｄグラフ" localSheetId="5" hidden="1">#REF!</definedName>
    <definedName name="Ｄグラフ" localSheetId="3" hidden="1">#REF!</definedName>
    <definedName name="Ｄグラフ" hidden="1">#REF!</definedName>
    <definedName name="eagrbve" localSheetId="7" hidden="1">{"'内訳表'!$B$2:$N$64"}</definedName>
    <definedName name="eagrbve" localSheetId="9" hidden="1">{"'内訳表'!$B$2:$N$64"}</definedName>
    <definedName name="eagrbve" localSheetId="11" hidden="1">{"'内訳表'!$B$2:$N$64"}</definedName>
    <definedName name="eagrbve" localSheetId="12" hidden="1">{"'内訳表'!$B$2:$N$64"}</definedName>
    <definedName name="eagrbve" hidden="1">{"'内訳表'!$B$2:$N$64"}</definedName>
    <definedName name="eargbwrg" localSheetId="7" hidden="1">{"'内訳表'!$B$2:$N$64"}</definedName>
    <definedName name="eargbwrg" localSheetId="9" hidden="1">{"'内訳表'!$B$2:$N$64"}</definedName>
    <definedName name="eargbwrg" localSheetId="11" hidden="1">{"'内訳表'!$B$2:$N$64"}</definedName>
    <definedName name="eargbwrg" localSheetId="12" hidden="1">{"'内訳表'!$B$2:$N$64"}</definedName>
    <definedName name="eargbwrg" hidden="1">{"'内訳表'!$B$2:$N$64"}</definedName>
    <definedName name="EE" localSheetId="7" hidden="1">{"MG-2002-F1",#N/A,FALSE,"PPU-Telemig";"MG-2002-F2",#N/A,FALSE,"PPU-Telemig";"MG-2002-F3",#N/A,FALSE,"PPU-Telemig";"MG-2002-F4",#N/A,FALSE,"PPU-Telemig";"MG-2003-F1",#N/A,FALSE,"PPU-Telemig";"MG-2004-F1",#N/A,FALSE,"PPU-Telemig"}</definedName>
    <definedName name="EE" localSheetId="9" hidden="1">{"MG-2002-F1",#N/A,FALSE,"PPU-Telemig";"MG-2002-F2",#N/A,FALSE,"PPU-Telemig";"MG-2002-F3",#N/A,FALSE,"PPU-Telemig";"MG-2002-F4",#N/A,FALSE,"PPU-Telemig";"MG-2003-F1",#N/A,FALSE,"PPU-Telemig";"MG-2004-F1",#N/A,FALSE,"PPU-Telemig"}</definedName>
    <definedName name="EE" localSheetId="11" hidden="1">{"MG-2002-F1",#N/A,FALSE,"PPU-Telemig";"MG-2002-F2",#N/A,FALSE,"PPU-Telemig";"MG-2002-F3",#N/A,FALSE,"PPU-Telemig";"MG-2002-F4",#N/A,FALSE,"PPU-Telemig";"MG-2003-F1",#N/A,FALSE,"PPU-Telemig";"MG-2004-F1",#N/A,FALSE,"PPU-Telemig"}</definedName>
    <definedName name="EE" localSheetId="12" hidden="1">{"MG-2002-F1",#N/A,FALSE,"PPU-Telemig";"MG-2002-F2",#N/A,FALSE,"PPU-Telemig";"MG-2002-F3",#N/A,FALSE,"PPU-Telemig";"MG-2002-F4",#N/A,FALSE,"PPU-Telemig";"MG-2003-F1",#N/A,FALSE,"PPU-Telemig";"MG-2004-F1",#N/A,FALSE,"PPU-Telemig"}</definedName>
    <definedName name="EE" hidden="1">{"MG-2002-F1",#N/A,FALSE,"PPU-Telemig";"MG-2002-F2",#N/A,FALSE,"PPU-Telemig";"MG-2002-F3",#N/A,FALSE,"PPU-Telemig";"MG-2002-F4",#N/A,FALSE,"PPU-Telemig";"MG-2003-F1",#N/A,FALSE,"PPU-Telemig";"MG-2004-F1",#N/A,FALSE,"PPU-Telemig"}</definedName>
    <definedName name="ET" localSheetId="7" hidden="1">{"MG-2002-F1",#N/A,FALSE,"PPU-Telemig";"MG-2002-F2",#N/A,FALSE,"PPU-Telemig";"MG-2002-F3",#N/A,FALSE,"PPU-Telemig";"MG-2002-F4",#N/A,FALSE,"PPU-Telemig";"MG-2003-F1",#N/A,FALSE,"PPU-Telemig";"MG-2004-F1",#N/A,FALSE,"PPU-Telemig"}</definedName>
    <definedName name="ET" localSheetId="9" hidden="1">{"MG-2002-F1",#N/A,FALSE,"PPU-Telemig";"MG-2002-F2",#N/A,FALSE,"PPU-Telemig";"MG-2002-F3",#N/A,FALSE,"PPU-Telemig";"MG-2002-F4",#N/A,FALSE,"PPU-Telemig";"MG-2003-F1",#N/A,FALSE,"PPU-Telemig";"MG-2004-F1",#N/A,FALSE,"PPU-Telemig"}</definedName>
    <definedName name="ET" localSheetId="11" hidden="1">{"MG-2002-F1",#N/A,FALSE,"PPU-Telemig";"MG-2002-F2",#N/A,FALSE,"PPU-Telemig";"MG-2002-F3",#N/A,FALSE,"PPU-Telemig";"MG-2002-F4",#N/A,FALSE,"PPU-Telemig";"MG-2003-F1",#N/A,FALSE,"PPU-Telemig";"MG-2004-F1",#N/A,FALSE,"PPU-Telemig"}</definedName>
    <definedName name="ET" localSheetId="12" hidden="1">{"MG-2002-F1",#N/A,FALSE,"PPU-Telemig";"MG-2002-F2",#N/A,FALSE,"PPU-Telemig";"MG-2002-F3",#N/A,FALSE,"PPU-Telemig";"MG-2002-F4",#N/A,FALSE,"PPU-Telemig";"MG-2003-F1",#N/A,FALSE,"PPU-Telemig";"MG-2004-F1",#N/A,FALSE,"PPU-Telemig"}</definedName>
    <definedName name="ET" hidden="1">{"MG-2002-F1",#N/A,FALSE,"PPU-Telemig";"MG-2002-F2",#N/A,FALSE,"PPU-Telemig";"MG-2002-F3",#N/A,FALSE,"PPU-Telemig";"MG-2002-F4",#N/A,FALSE,"PPU-Telemig";"MG-2003-F1",#N/A,FALSE,"PPU-Telemig";"MG-2004-F1",#N/A,FALSE,"PPU-Telemig"}</definedName>
    <definedName name="Ｅグラフ" localSheetId="2" hidden="1">#REF!</definedName>
    <definedName name="Ｅグラフ" localSheetId="6" hidden="1">#REF!</definedName>
    <definedName name="Ｅグラフ" localSheetId="7" hidden="1">#REF!</definedName>
    <definedName name="Ｅグラフ" localSheetId="8" hidden="1">#REF!</definedName>
    <definedName name="Ｅグラフ" localSheetId="9" hidden="1">#REF!</definedName>
    <definedName name="Ｅグラフ" localSheetId="1" hidden="1">#REF!</definedName>
    <definedName name="Ｅグラフ" localSheetId="4" hidden="1">#REF!</definedName>
    <definedName name="Ｅグラフ" localSheetId="5" hidden="1">#REF!</definedName>
    <definedName name="Ｅグラフ" localSheetId="3" hidden="1">#REF!</definedName>
    <definedName name="Ｅグラフ" hidden="1">#REF!</definedName>
    <definedName name="fbvdv" localSheetId="7" hidden="1">{"MG-2002-F1",#N/A,FALSE,"PPU-Telemig";"MG-2002-F2",#N/A,FALSE,"PPU-Telemig";"MG-2002-F3",#N/A,FALSE,"PPU-Telemig";"MG-2002-F4",#N/A,FALSE,"PPU-Telemig";"MG-2003-F1",#N/A,FALSE,"PPU-Telemig";"MG-2004-F1",#N/A,FALSE,"PPU-Telemig"}</definedName>
    <definedName name="fbvdv" localSheetId="9" hidden="1">{"MG-2002-F1",#N/A,FALSE,"PPU-Telemig";"MG-2002-F2",#N/A,FALSE,"PPU-Telemig";"MG-2002-F3",#N/A,FALSE,"PPU-Telemig";"MG-2002-F4",#N/A,FALSE,"PPU-Telemig";"MG-2003-F1",#N/A,FALSE,"PPU-Telemig";"MG-2004-F1",#N/A,FALSE,"PPU-Telemig"}</definedName>
    <definedName name="fbvdv" localSheetId="11" hidden="1">{"MG-2002-F1",#N/A,FALSE,"PPU-Telemig";"MG-2002-F2",#N/A,FALSE,"PPU-Telemig";"MG-2002-F3",#N/A,FALSE,"PPU-Telemig";"MG-2002-F4",#N/A,FALSE,"PPU-Telemig";"MG-2003-F1",#N/A,FALSE,"PPU-Telemig";"MG-2004-F1",#N/A,FALSE,"PPU-Telemig"}</definedName>
    <definedName name="fbvdv" localSheetId="12" hidden="1">{"MG-2002-F1",#N/A,FALSE,"PPU-Telemig";"MG-2002-F2",#N/A,FALSE,"PPU-Telemig";"MG-2002-F3",#N/A,FALSE,"PPU-Telemig";"MG-2002-F4",#N/A,FALSE,"PPU-Telemig";"MG-2003-F1",#N/A,FALSE,"PPU-Telemig";"MG-2004-F1",#N/A,FALSE,"PPU-Telemig"}</definedName>
    <definedName name="fbvdv" hidden="1">{"MG-2002-F1",#N/A,FALSE,"PPU-Telemig";"MG-2002-F2",#N/A,FALSE,"PPU-Telemig";"MG-2002-F3",#N/A,FALSE,"PPU-Telemig";"MG-2002-F4",#N/A,FALSE,"PPU-Telemig";"MG-2003-F1",#N/A,FALSE,"PPU-Telemig";"MG-2004-F1",#N/A,FALSE,"PPU-Telemig"}</definedName>
    <definedName name="fdfd" localSheetId="7" hidden="1">{"MG-2002-F1",#N/A,FALSE,"PPU-Telemig";"MG-2002-F2",#N/A,FALSE,"PPU-Telemig";"MG-2002-F3",#N/A,FALSE,"PPU-Telemig";"MG-2002-F4",#N/A,FALSE,"PPU-Telemig";"MG-2003-F1",#N/A,FALSE,"PPU-Telemig";"MG-2004-F1",#N/A,FALSE,"PPU-Telemig"}</definedName>
    <definedName name="fdfd" localSheetId="9" hidden="1">{"MG-2002-F1",#N/A,FALSE,"PPU-Telemig";"MG-2002-F2",#N/A,FALSE,"PPU-Telemig";"MG-2002-F3",#N/A,FALSE,"PPU-Telemig";"MG-2002-F4",#N/A,FALSE,"PPU-Telemig";"MG-2003-F1",#N/A,FALSE,"PPU-Telemig";"MG-2004-F1",#N/A,FALSE,"PPU-Telemig"}</definedName>
    <definedName name="fdfd" localSheetId="11" hidden="1">{"MG-2002-F1",#N/A,FALSE,"PPU-Telemig";"MG-2002-F2",#N/A,FALSE,"PPU-Telemig";"MG-2002-F3",#N/A,FALSE,"PPU-Telemig";"MG-2002-F4",#N/A,FALSE,"PPU-Telemig";"MG-2003-F1",#N/A,FALSE,"PPU-Telemig";"MG-2004-F1",#N/A,FALSE,"PPU-Telemig"}</definedName>
    <definedName name="fdfd" localSheetId="12"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localSheetId="2" hidden="1">#REF!</definedName>
    <definedName name="FDG" localSheetId="6" hidden="1">#REF!</definedName>
    <definedName name="FDG" localSheetId="7" hidden="1">#REF!</definedName>
    <definedName name="FDG" localSheetId="8" hidden="1">#REF!</definedName>
    <definedName name="FDG" localSheetId="9" hidden="1">#REF!</definedName>
    <definedName name="FDG" localSheetId="1" hidden="1">#REF!</definedName>
    <definedName name="FDG" localSheetId="4" hidden="1">#REF!</definedName>
    <definedName name="FDG" localSheetId="5" hidden="1">#REF!</definedName>
    <definedName name="FDG" localSheetId="3" hidden="1">#REF!</definedName>
    <definedName name="FDG" hidden="1">#REF!</definedName>
    <definedName name="ff" localSheetId="7" hidden="1">{#N/A,#N/A,TRUE,"Report"}</definedName>
    <definedName name="ff" localSheetId="9" hidden="1">{#N/A,#N/A,TRUE,"Report"}</definedName>
    <definedName name="ff" localSheetId="11" hidden="1">{#N/A,#N/A,TRUE,"Report"}</definedName>
    <definedName name="ff" localSheetId="12" hidden="1">{#N/A,#N/A,TRUE,"Report"}</definedName>
    <definedName name="ff" hidden="1">{#N/A,#N/A,TRUE,"Report"}</definedName>
    <definedName name="FFF" localSheetId="7" hidden="1">{"MG-2002-F1",#N/A,FALSE,"PPU-Telemig";"MG-2002-F2",#N/A,FALSE,"PPU-Telemig";"MG-2002-F3",#N/A,FALSE,"PPU-Telemig";"MG-2002-F4",#N/A,FALSE,"PPU-Telemig";"MG-2003-F1",#N/A,FALSE,"PPU-Telemig";"MG-2004-F1",#N/A,FALSE,"PPU-Telemig"}</definedName>
    <definedName name="FFF" localSheetId="9" hidden="1">{"MG-2002-F1",#N/A,FALSE,"PPU-Telemig";"MG-2002-F2",#N/A,FALSE,"PPU-Telemig";"MG-2002-F3",#N/A,FALSE,"PPU-Telemig";"MG-2002-F4",#N/A,FALSE,"PPU-Telemig";"MG-2003-F1",#N/A,FALSE,"PPU-Telemig";"MG-2004-F1",#N/A,FALSE,"PPU-Telemig"}</definedName>
    <definedName name="FFF" localSheetId="11" hidden="1">{"MG-2002-F1",#N/A,FALSE,"PPU-Telemig";"MG-2002-F2",#N/A,FALSE,"PPU-Telemig";"MG-2002-F3",#N/A,FALSE,"PPU-Telemig";"MG-2002-F4",#N/A,FALSE,"PPU-Telemig";"MG-2003-F1",#N/A,FALSE,"PPU-Telemig";"MG-2004-F1",#N/A,FALSE,"PPU-Telemig"}</definedName>
    <definedName name="FFF" localSheetId="12" hidden="1">{"MG-2002-F1",#N/A,FALSE,"PPU-Telemig";"MG-2002-F2",#N/A,FALSE,"PPU-Telemig";"MG-2002-F3",#N/A,FALSE,"PPU-Telemig";"MG-2002-F4",#N/A,FALSE,"PPU-Telemig";"MG-2003-F1",#N/A,FALSE,"PPU-Telemig";"MG-2004-F1",#N/A,FALSE,"PPU-Telemig"}</definedName>
    <definedName name="FFF" hidden="1">{"MG-2002-F1",#N/A,FALSE,"PPU-Telemig";"MG-2002-F2",#N/A,FALSE,"PPU-Telemig";"MG-2002-F3",#N/A,FALSE,"PPU-Telemig";"MG-2002-F4",#N/A,FALSE,"PPU-Telemig";"MG-2003-F1",#N/A,FALSE,"PPU-Telemig";"MG-2004-F1",#N/A,FALSE,"PPU-Telemig"}</definedName>
    <definedName name="fgsznzfd" localSheetId="7" hidden="1">{"'内訳表'!$B$2:$N$64"}</definedName>
    <definedName name="fgsznzfd" localSheetId="9" hidden="1">{"'内訳表'!$B$2:$N$64"}</definedName>
    <definedName name="fgsznzfd" localSheetId="11" hidden="1">{"'内訳表'!$B$2:$N$64"}</definedName>
    <definedName name="fgsznzfd" localSheetId="12" hidden="1">{"'内訳表'!$B$2:$N$64"}</definedName>
    <definedName name="fgsznzfd" hidden="1">{"'内訳表'!$B$2:$N$64"}</definedName>
    <definedName name="fgxnbf" localSheetId="7" hidden="1">{"MG-2002-F1",#N/A,FALSE,"PPU-Telemig";"MG-2002-F2",#N/A,FALSE,"PPU-Telemig";"MG-2002-F3",#N/A,FALSE,"PPU-Telemig";"MG-2002-F4",#N/A,FALSE,"PPU-Telemig";"MG-2003-F1",#N/A,FALSE,"PPU-Telemig";"MG-2004-F1",#N/A,FALSE,"PPU-Telemig"}</definedName>
    <definedName name="fgxnbf" localSheetId="9" hidden="1">{"MG-2002-F1",#N/A,FALSE,"PPU-Telemig";"MG-2002-F2",#N/A,FALSE,"PPU-Telemig";"MG-2002-F3",#N/A,FALSE,"PPU-Telemig";"MG-2002-F4",#N/A,FALSE,"PPU-Telemig";"MG-2003-F1",#N/A,FALSE,"PPU-Telemig";"MG-2004-F1",#N/A,FALSE,"PPU-Telemig"}</definedName>
    <definedName name="fgxnbf" localSheetId="11" hidden="1">{"MG-2002-F1",#N/A,FALSE,"PPU-Telemig";"MG-2002-F2",#N/A,FALSE,"PPU-Telemig";"MG-2002-F3",#N/A,FALSE,"PPU-Telemig";"MG-2002-F4",#N/A,FALSE,"PPU-Telemig";"MG-2003-F1",#N/A,FALSE,"PPU-Telemig";"MG-2004-F1",#N/A,FALSE,"PPU-Telemig"}</definedName>
    <definedName name="fgxnbf" localSheetId="12" hidden="1">{"MG-2002-F1",#N/A,FALSE,"PPU-Telemig";"MG-2002-F2",#N/A,FALSE,"PPU-Telemig";"MG-2002-F3",#N/A,FALSE,"PPU-Telemig";"MG-2002-F4",#N/A,FALSE,"PPU-Telemig";"MG-2003-F1",#N/A,FALSE,"PPU-Telemig";"MG-2004-F1",#N/A,FALSE,"PPU-Telemig"}</definedName>
    <definedName name="fgxnbf" hidden="1">{"MG-2002-F1",#N/A,FALSE,"PPU-Telemig";"MG-2002-F2",#N/A,FALSE,"PPU-Telemig";"MG-2002-F3",#N/A,FALSE,"PPU-Telemig";"MG-2002-F4",#N/A,FALSE,"PPU-Telemig";"MG-2003-F1",#N/A,FALSE,"PPU-Telemig";"MG-2004-F1",#N/A,FALSE,"PPU-Telemig"}</definedName>
    <definedName name="FSDFSD" localSheetId="7" hidden="1">{0,#N/A,FALSE,0;0,#N/A,FALSE,0;0,#N/A,FALSE,0;0,#N/A,FALSE,0;0,#N/A,FALSE,0;0,#N/A,FALSE,0}</definedName>
    <definedName name="FSDFSD" localSheetId="9" hidden="1">{0,#N/A,FALSE,0;0,#N/A,FALSE,0;0,#N/A,FALSE,0;0,#N/A,FALSE,0;0,#N/A,FALSE,0;0,#N/A,FALSE,0}</definedName>
    <definedName name="FSDFSD" localSheetId="11" hidden="1">{0,#N/A,FALSE,0;0,#N/A,FALSE,0;0,#N/A,FALSE,0;0,#N/A,FALSE,0;0,#N/A,FALSE,0;0,#N/A,FALSE,0}</definedName>
    <definedName name="FSDFSD" localSheetId="12" hidden="1">{0,#N/A,FALSE,0;0,#N/A,FALSE,0;0,#N/A,FALSE,0;0,#N/A,FALSE,0;0,#N/A,FALSE,0;0,#N/A,FALSE,0}</definedName>
    <definedName name="FSDFSD" hidden="1">{0,#N/A,FALSE,0;0,#N/A,FALSE,0;0,#N/A,FALSE,0;0,#N/A,FALSE,0;0,#N/A,FALSE,0;0,#N/A,FALSE,0}</definedName>
    <definedName name="fsmnfs" localSheetId="7" hidden="1">{"MG-2002-F1",#N/A,FALSE,"PPU-Telemig";"MG-2002-F2",#N/A,FALSE,"PPU-Telemig";"MG-2002-F3",#N/A,FALSE,"PPU-Telemig";"MG-2002-F4",#N/A,FALSE,"PPU-Telemig";"MG-2003-F1",#N/A,FALSE,"PPU-Telemig";"MG-2004-F1",#N/A,FALSE,"PPU-Telemig"}</definedName>
    <definedName name="fsmnfs" localSheetId="9" hidden="1">{"MG-2002-F1",#N/A,FALSE,"PPU-Telemig";"MG-2002-F2",#N/A,FALSE,"PPU-Telemig";"MG-2002-F3",#N/A,FALSE,"PPU-Telemig";"MG-2002-F4",#N/A,FALSE,"PPU-Telemig";"MG-2003-F1",#N/A,FALSE,"PPU-Telemig";"MG-2004-F1",#N/A,FALSE,"PPU-Telemig"}</definedName>
    <definedName name="fsmnfs" localSheetId="11" hidden="1">{"MG-2002-F1",#N/A,FALSE,"PPU-Telemig";"MG-2002-F2",#N/A,FALSE,"PPU-Telemig";"MG-2002-F3",#N/A,FALSE,"PPU-Telemig";"MG-2002-F4",#N/A,FALSE,"PPU-Telemig";"MG-2003-F1",#N/A,FALSE,"PPU-Telemig";"MG-2004-F1",#N/A,FALSE,"PPU-Telemig"}</definedName>
    <definedName name="fsmnfs" localSheetId="12" hidden="1">{"MG-2002-F1",#N/A,FALSE,"PPU-Telemig";"MG-2002-F2",#N/A,FALSE,"PPU-Telemig";"MG-2002-F3",#N/A,FALSE,"PPU-Telemig";"MG-2002-F4",#N/A,FALSE,"PPU-Telemig";"MG-2003-F1",#N/A,FALSE,"PPU-Telemig";"MG-2004-F1",#N/A,FALSE,"PPU-Telemig"}</definedName>
    <definedName name="fsmnfs" hidden="1">{"MG-2002-F1",#N/A,FALSE,"PPU-Telemig";"MG-2002-F2",#N/A,FALSE,"PPU-Telemig";"MG-2002-F3",#N/A,FALSE,"PPU-Telemig";"MG-2002-F4",#N/A,FALSE,"PPU-Telemig";"MG-2003-F1",#N/A,FALSE,"PPU-Telemig";"MG-2004-F1",#N/A,FALSE,"PPU-Telemig"}</definedName>
    <definedName name="Ｆグラフ" localSheetId="2" hidden="1">#REF!</definedName>
    <definedName name="Ｆグラフ" localSheetId="6" hidden="1">#REF!</definedName>
    <definedName name="Ｆグラフ" localSheetId="7" hidden="1">#REF!</definedName>
    <definedName name="Ｆグラフ" localSheetId="8" hidden="1">#REF!</definedName>
    <definedName name="Ｆグラフ" localSheetId="9" hidden="1">#REF!</definedName>
    <definedName name="Ｆグラフ" localSheetId="1" hidden="1">#REF!</definedName>
    <definedName name="Ｆグラフ" localSheetId="4" hidden="1">#REF!</definedName>
    <definedName name="Ｆグラフ" localSheetId="5" hidden="1">#REF!</definedName>
    <definedName name="Ｆグラフ" localSheetId="3" hidden="1">#REF!</definedName>
    <definedName name="Ｆグラフ" hidden="1">#REF!</definedName>
    <definedName name="gbvREDSAb" localSheetId="7" hidden="1">{"MG-2002-F1",#N/A,FALSE,"PPU-Telemig";"MG-2002-F2",#N/A,FALSE,"PPU-Telemig";"MG-2002-F3",#N/A,FALSE,"PPU-Telemig";"MG-2002-F4",#N/A,FALSE,"PPU-Telemig";"MG-2003-F1",#N/A,FALSE,"PPU-Telemig";"MG-2004-F1",#N/A,FALSE,"PPU-Telemig"}</definedName>
    <definedName name="gbvREDSAb" localSheetId="9" hidden="1">{"MG-2002-F1",#N/A,FALSE,"PPU-Telemig";"MG-2002-F2",#N/A,FALSE,"PPU-Telemig";"MG-2002-F3",#N/A,FALSE,"PPU-Telemig";"MG-2002-F4",#N/A,FALSE,"PPU-Telemig";"MG-2003-F1",#N/A,FALSE,"PPU-Telemig";"MG-2004-F1",#N/A,FALSE,"PPU-Telemig"}</definedName>
    <definedName name="gbvREDSAb" localSheetId="11" hidden="1">{"MG-2002-F1",#N/A,FALSE,"PPU-Telemig";"MG-2002-F2",#N/A,FALSE,"PPU-Telemig";"MG-2002-F3",#N/A,FALSE,"PPU-Telemig";"MG-2002-F4",#N/A,FALSE,"PPU-Telemig";"MG-2003-F1",#N/A,FALSE,"PPU-Telemig";"MG-2004-F1",#N/A,FALSE,"PPU-Telemig"}</definedName>
    <definedName name="gbvREDSAb" localSheetId="12" hidden="1">{"MG-2002-F1",#N/A,FALSE,"PPU-Telemig";"MG-2002-F2",#N/A,FALSE,"PPU-Telemig";"MG-2002-F3",#N/A,FALSE,"PPU-Telemig";"MG-2002-F4",#N/A,FALSE,"PPU-Telemig";"MG-2003-F1",#N/A,FALSE,"PPU-Telemig";"MG-2004-F1",#N/A,FALSE,"PPU-Telemig"}</definedName>
    <definedName name="gbvREDSAb" hidden="1">{"MG-2002-F1",#N/A,FALSE,"PPU-Telemig";"MG-2002-F2",#N/A,FALSE,"PPU-Telemig";"MG-2002-F3",#N/A,FALSE,"PPU-Telemig";"MG-2002-F4",#N/A,FALSE,"PPU-Telemig";"MG-2003-F1",#N/A,FALSE,"PPU-Telemig";"MG-2004-F1",#N/A,FALSE,"PPU-Telemig"}</definedName>
    <definedName name="geral" localSheetId="7" hidden="1">{"MG-2002-F1",#N/A,FALSE,"PPU-Telemig";"MG-2002-F2",#N/A,FALSE,"PPU-Telemig";"MG-2002-F3",#N/A,FALSE,"PPU-Telemig";"MG-2002-F4",#N/A,FALSE,"PPU-Telemig";"MG-2003-F1",#N/A,FALSE,"PPU-Telemig";"MG-2004-F1",#N/A,FALSE,"PPU-Telemig"}</definedName>
    <definedName name="geral" localSheetId="9" hidden="1">{"MG-2002-F1",#N/A,FALSE,"PPU-Telemig";"MG-2002-F2",#N/A,FALSE,"PPU-Telemig";"MG-2002-F3",#N/A,FALSE,"PPU-Telemig";"MG-2002-F4",#N/A,FALSE,"PPU-Telemig";"MG-2003-F1",#N/A,FALSE,"PPU-Telemig";"MG-2004-F1",#N/A,FALSE,"PPU-Telemig"}</definedName>
    <definedName name="geral" localSheetId="11" hidden="1">{"MG-2002-F1",#N/A,FALSE,"PPU-Telemig";"MG-2002-F2",#N/A,FALSE,"PPU-Telemig";"MG-2002-F3",#N/A,FALSE,"PPU-Telemig";"MG-2002-F4",#N/A,FALSE,"PPU-Telemig";"MG-2003-F1",#N/A,FALSE,"PPU-Telemig";"MG-2004-F1",#N/A,FALSE,"PPU-Telemig"}</definedName>
    <definedName name="geral" localSheetId="12"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localSheetId="2" hidden="1">#REF!</definedName>
    <definedName name="GFH" localSheetId="6" hidden="1">#REF!</definedName>
    <definedName name="GFH" localSheetId="7" hidden="1">#REF!</definedName>
    <definedName name="GFH" localSheetId="8" hidden="1">#REF!</definedName>
    <definedName name="GFH" localSheetId="9" hidden="1">#REF!</definedName>
    <definedName name="GFH" localSheetId="1" hidden="1">#REF!</definedName>
    <definedName name="GFH" localSheetId="4" hidden="1">#REF!</definedName>
    <definedName name="GFH" localSheetId="5" hidden="1">#REF!</definedName>
    <definedName name="GFH" localSheetId="3" hidden="1">#REF!</definedName>
    <definedName name="GFH" hidden="1">#REF!</definedName>
    <definedName name="hhjn" localSheetId="7" hidden="1">{"MG-2002-F1",#N/A,FALSE,"PPU-Telemig";"MG-2002-F2",#N/A,FALSE,"PPU-Telemig";"MG-2002-F3",#N/A,FALSE,"PPU-Telemig";"MG-2002-F4",#N/A,FALSE,"PPU-Telemig";"MG-2003-F1",#N/A,FALSE,"PPU-Telemig";"MG-2004-F1",#N/A,FALSE,"PPU-Telemig"}</definedName>
    <definedName name="hhjn" localSheetId="9" hidden="1">{"MG-2002-F1",#N/A,FALSE,"PPU-Telemig";"MG-2002-F2",#N/A,FALSE,"PPU-Telemig";"MG-2002-F3",#N/A,FALSE,"PPU-Telemig";"MG-2002-F4",#N/A,FALSE,"PPU-Telemig";"MG-2003-F1",#N/A,FALSE,"PPU-Telemig";"MG-2004-F1",#N/A,FALSE,"PPU-Telemig"}</definedName>
    <definedName name="hhjn" localSheetId="11" hidden="1">{"MG-2002-F1",#N/A,FALSE,"PPU-Telemig";"MG-2002-F2",#N/A,FALSE,"PPU-Telemig";"MG-2002-F3",#N/A,FALSE,"PPU-Telemig";"MG-2002-F4",#N/A,FALSE,"PPU-Telemig";"MG-2003-F1",#N/A,FALSE,"PPU-Telemig";"MG-2004-F1",#N/A,FALSE,"PPU-Telemig"}</definedName>
    <definedName name="hhjn" localSheetId="12" hidden="1">{"MG-2002-F1",#N/A,FALSE,"PPU-Telemig";"MG-2002-F2",#N/A,FALSE,"PPU-Telemig";"MG-2002-F3",#N/A,FALSE,"PPU-Telemig";"MG-2002-F4",#N/A,FALSE,"PPU-Telemig";"MG-2003-F1",#N/A,FALSE,"PPU-Telemig";"MG-2004-F1",#N/A,FALSE,"PPU-Telemig"}</definedName>
    <definedName name="hhjn" hidden="1">{"MG-2002-F1",#N/A,FALSE,"PPU-Telemig";"MG-2002-F2",#N/A,FALSE,"PPU-Telemig";"MG-2002-F3",#N/A,FALSE,"PPU-Telemig";"MG-2002-F4",#N/A,FALSE,"PPU-Telemig";"MG-2003-F1",#N/A,FALSE,"PPU-Telemig";"MG-2004-F1",#N/A,FALSE,"PPU-Telemig"}</definedName>
    <definedName name="hjgmyjk" localSheetId="7"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gmyjk" localSheetId="9"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gmyjk" localSheetId="11"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gmyjk" localSheetId="12"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localSheetId="7" hidden="1">{#N/A,#N/A,FALSE,"KEGELLE 1 (3)";#N/A,#N/A,FALSE,"KEGELLE 2 (3)";#N/A,#N/A,FALSE,"KEGELLE 3 (3)";#N/A,#N/A,FALSE,"KEGELLE 4 (3)";#N/A,#N/A,FALSE,"KEGELLE 5 (3)";#N/A,#N/A,FALSE,"KEGELLE 6 (3)";#N/A,#N/A,FALSE,"KEGELLE 7 (3)"}</definedName>
    <definedName name="hjm" localSheetId="9" hidden="1">{#N/A,#N/A,FALSE,"KEGELLE 1 (3)";#N/A,#N/A,FALSE,"KEGELLE 2 (3)";#N/A,#N/A,FALSE,"KEGELLE 3 (3)";#N/A,#N/A,FALSE,"KEGELLE 4 (3)";#N/A,#N/A,FALSE,"KEGELLE 5 (3)";#N/A,#N/A,FALSE,"KEGELLE 6 (3)";#N/A,#N/A,FALSE,"KEGELLE 7 (3)"}</definedName>
    <definedName name="hjm" localSheetId="11" hidden="1">{#N/A,#N/A,FALSE,"KEGELLE 1 (3)";#N/A,#N/A,FALSE,"KEGELLE 2 (3)";#N/A,#N/A,FALSE,"KEGELLE 3 (3)";#N/A,#N/A,FALSE,"KEGELLE 4 (3)";#N/A,#N/A,FALSE,"KEGELLE 5 (3)";#N/A,#N/A,FALSE,"KEGELLE 6 (3)";#N/A,#N/A,FALSE,"KEGELLE 7 (3)"}</definedName>
    <definedName name="hjm" localSheetId="12" hidden="1">{#N/A,#N/A,FALSE,"KEGELLE 1 (3)";#N/A,#N/A,FALSE,"KEGELLE 2 (3)";#N/A,#N/A,FALSE,"KEGELLE 3 (3)";#N/A,#N/A,FALSE,"KEGELLE 4 (3)";#N/A,#N/A,FALSE,"KEGELLE 5 (3)";#N/A,#N/A,FALSE,"KEGELLE 6 (3)";#N/A,#N/A,FALSE,"KEGELLE 7 (3)"}</definedName>
    <definedName name="hjm" hidden="1">{#N/A,#N/A,FALSE,"KEGELLE 1 (3)";#N/A,#N/A,FALSE,"KEGELLE 2 (3)";#N/A,#N/A,FALSE,"KEGELLE 3 (3)";#N/A,#N/A,FALSE,"KEGELLE 4 (3)";#N/A,#N/A,FALSE,"KEGELLE 5 (3)";#N/A,#N/A,FALSE,"KEGELLE 6 (3)";#N/A,#N/A,FALSE,"KEGELLE 7 (3)"}</definedName>
    <definedName name="hjmhg" localSheetId="7" hidden="1">{#N/A,#N/A,FALSE,"KEGELLE 1 (2)";#N/A,#N/A,FALSE,"KEGELLE 2 (2)";#N/A,#N/A,FALSE,"KEGELLE 3 (2)";#N/A,#N/A,FALSE,"KEGELLE 4 (2)";#N/A,#N/A,FALSE,"KEGELLE 5 (2)";#N/A,#N/A,FALSE,"KEGELLE 6 (2)";#N/A,#N/A,FALSE,"KEGELLE 7 (2)"}</definedName>
    <definedName name="hjmhg" localSheetId="9" hidden="1">{#N/A,#N/A,FALSE,"KEGELLE 1 (2)";#N/A,#N/A,FALSE,"KEGELLE 2 (2)";#N/A,#N/A,FALSE,"KEGELLE 3 (2)";#N/A,#N/A,FALSE,"KEGELLE 4 (2)";#N/A,#N/A,FALSE,"KEGELLE 5 (2)";#N/A,#N/A,FALSE,"KEGELLE 6 (2)";#N/A,#N/A,FALSE,"KEGELLE 7 (2)"}</definedName>
    <definedName name="hjmhg" localSheetId="11" hidden="1">{#N/A,#N/A,FALSE,"KEGELLE 1 (2)";#N/A,#N/A,FALSE,"KEGELLE 2 (2)";#N/A,#N/A,FALSE,"KEGELLE 3 (2)";#N/A,#N/A,FALSE,"KEGELLE 4 (2)";#N/A,#N/A,FALSE,"KEGELLE 5 (2)";#N/A,#N/A,FALSE,"KEGELLE 6 (2)";#N/A,#N/A,FALSE,"KEGELLE 7 (2)"}</definedName>
    <definedName name="hjmhg" localSheetId="12" hidden="1">{#N/A,#N/A,FALSE,"KEGELLE 1 (2)";#N/A,#N/A,FALSE,"KEGELLE 2 (2)";#N/A,#N/A,FALSE,"KEGELLE 3 (2)";#N/A,#N/A,FALSE,"KEGELLE 4 (2)";#N/A,#N/A,FALSE,"KEGELLE 5 (2)";#N/A,#N/A,FALSE,"KEGELLE 6 (2)";#N/A,#N/A,FALSE,"KEGELLE 7 (2)"}</definedName>
    <definedName name="hjmhg" hidden="1">{#N/A,#N/A,FALSE,"KEGELLE 1 (2)";#N/A,#N/A,FALSE,"KEGELLE 2 (2)";#N/A,#N/A,FALSE,"KEGELLE 3 (2)";#N/A,#N/A,FALSE,"KEGELLE 4 (2)";#N/A,#N/A,FALSE,"KEGELLE 5 (2)";#N/A,#N/A,FALSE,"KEGELLE 6 (2)";#N/A,#N/A,FALSE,"KEGELLE 7 (2)"}</definedName>
    <definedName name="hmstj" localSheetId="7" hidden="1">{#N/A,#N/A,TRUE,"Report"}</definedName>
    <definedName name="hmstj" localSheetId="9" hidden="1">{#N/A,#N/A,TRUE,"Report"}</definedName>
    <definedName name="hmstj" localSheetId="11" hidden="1">{#N/A,#N/A,TRUE,"Report"}</definedName>
    <definedName name="hmstj" localSheetId="12" hidden="1">{#N/A,#N/A,TRUE,"Report"}</definedName>
    <definedName name="hmstj" hidden="1">{#N/A,#N/A,TRUE,"Report"}</definedName>
    <definedName name="hnfg" localSheetId="7" hidden="1">{"MG-2002-F1",#N/A,FALSE,"PPU-Telemig";"MG-2002-F2",#N/A,FALSE,"PPU-Telemig";"MG-2002-F3",#N/A,FALSE,"PPU-Telemig";"MG-2002-F4",#N/A,FALSE,"PPU-Telemig";"MG-2003-F1",#N/A,FALSE,"PPU-Telemig";"MG-2004-F1",#N/A,FALSE,"PPU-Telemig"}</definedName>
    <definedName name="hnfg" localSheetId="9" hidden="1">{"MG-2002-F1",#N/A,FALSE,"PPU-Telemig";"MG-2002-F2",#N/A,FALSE,"PPU-Telemig";"MG-2002-F3",#N/A,FALSE,"PPU-Telemig";"MG-2002-F4",#N/A,FALSE,"PPU-Telemig";"MG-2003-F1",#N/A,FALSE,"PPU-Telemig";"MG-2004-F1",#N/A,FALSE,"PPU-Telemig"}</definedName>
    <definedName name="hnfg" localSheetId="11" hidden="1">{"MG-2002-F1",#N/A,FALSE,"PPU-Telemig";"MG-2002-F2",#N/A,FALSE,"PPU-Telemig";"MG-2002-F3",#N/A,FALSE,"PPU-Telemig";"MG-2002-F4",#N/A,FALSE,"PPU-Telemig";"MG-2003-F1",#N/A,FALSE,"PPU-Telemig";"MG-2004-F1",#N/A,FALSE,"PPU-Telemig"}</definedName>
    <definedName name="hnfg" localSheetId="12" hidden="1">{"MG-2002-F1",#N/A,FALSE,"PPU-Telemig";"MG-2002-F2",#N/A,FALSE,"PPU-Telemig";"MG-2002-F3",#N/A,FALSE,"PPU-Telemig";"MG-2002-F4",#N/A,FALSE,"PPU-Telemig";"MG-2003-F1",#N/A,FALSE,"PPU-Telemig";"MG-2004-F1",#N/A,FALSE,"PPU-Telemig"}</definedName>
    <definedName name="hnfg" hidden="1">{"MG-2002-F1",#N/A,FALSE,"PPU-Telemig";"MG-2002-F2",#N/A,FALSE,"PPU-Telemig";"MG-2002-F3",#N/A,FALSE,"PPU-Telemig";"MG-2002-F4",#N/A,FALSE,"PPU-Telemig";"MG-2003-F1",#N/A,FALSE,"PPU-Telemig";"MG-2004-F1",#N/A,FALSE,"PPU-Telemig"}</definedName>
    <definedName name="hsf" localSheetId="7" hidden="1">{"'内訳表'!$B$2:$N$64"}</definedName>
    <definedName name="hsf" localSheetId="9" hidden="1">{"'内訳表'!$B$2:$N$64"}</definedName>
    <definedName name="hsf" localSheetId="11" hidden="1">{"'内訳表'!$B$2:$N$64"}</definedName>
    <definedName name="hsf" localSheetId="12" hidden="1">{"'内訳表'!$B$2:$N$64"}</definedName>
    <definedName name="hsf" hidden="1">{"'内訳表'!$B$2:$N$64"}</definedName>
    <definedName name="HTML_CodePage" hidden="1">932</definedName>
    <definedName name="HTML_Control" localSheetId="7" hidden="1">{"'内訳表'!$B$2:$N$64"}</definedName>
    <definedName name="HTML_Control" localSheetId="9" hidden="1">{"'内訳表'!$B$2:$N$64"}</definedName>
    <definedName name="HTML_Control" localSheetId="11" hidden="1">{"'Planner Cell based'!$A$1:$H$142"}</definedName>
    <definedName name="HTML_Control" localSheetId="12" hidden="1">{"'Planner Cell based'!$A$1:$H$142"}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localSheetId="7" hidden="1">{"'内訳表'!$B$2:$N$64"}</definedName>
    <definedName name="ii" localSheetId="9" hidden="1">{"'内訳表'!$B$2:$N$64"}</definedName>
    <definedName name="ii" localSheetId="11" hidden="1">{"'内訳表'!$B$2:$N$64"}</definedName>
    <definedName name="ii" localSheetId="12" hidden="1">{"'内訳表'!$B$2:$N$64"}</definedName>
    <definedName name="ii" hidden="1">{"'内訳表'!$B$2:$N$64"}</definedName>
    <definedName name="JGJ" localSheetId="7" hidden="1">{0,#N/A,FALSE,0;0,#N/A,FALSE,0;0,#N/A,FALSE,0;0,#N/A,FALSE,0;0,#N/A,FALSE,0;0,#N/A,FALSE,0}</definedName>
    <definedName name="JGJ" localSheetId="9" hidden="1">{0,#N/A,FALSE,0;0,#N/A,FALSE,0;0,#N/A,FALSE,0;0,#N/A,FALSE,0;0,#N/A,FALSE,0;0,#N/A,FALSE,0}</definedName>
    <definedName name="JGJ" localSheetId="11" hidden="1">{0,#N/A,FALSE,0;0,#N/A,FALSE,0;0,#N/A,FALSE,0;0,#N/A,FALSE,0;0,#N/A,FALSE,0;0,#N/A,FALSE,0}</definedName>
    <definedName name="JGJ" localSheetId="12" hidden="1">{0,#N/A,FALSE,0;0,#N/A,FALSE,0;0,#N/A,FALSE,0;0,#N/A,FALSE,0;0,#N/A,FALSE,0;0,#N/A,FALSE,0}</definedName>
    <definedName name="JGJ" hidden="1">{0,#N/A,FALSE,0;0,#N/A,FALSE,0;0,#N/A,FALSE,0;0,#N/A,FALSE,0;0,#N/A,FALSE,0;0,#N/A,FALSE,0}</definedName>
    <definedName name="l" localSheetId="7" hidden="1">{"MG-2002-F1",#N/A,FALSE,"PPU-Telemig";"MG-2002-F2",#N/A,FALSE,"PPU-Telemig";"MG-2002-F3",#N/A,FALSE,"PPU-Telemig";"MG-2002-F4",#N/A,FALSE,"PPU-Telemig";"MG-2003-F1",#N/A,FALSE,"PPU-Telemig";"MG-2004-F1",#N/A,FALSE,"PPU-Telemig"}</definedName>
    <definedName name="l" localSheetId="9" hidden="1">{"MG-2002-F1",#N/A,FALSE,"PPU-Telemig";"MG-2002-F2",#N/A,FALSE,"PPU-Telemig";"MG-2002-F3",#N/A,FALSE,"PPU-Telemig";"MG-2002-F4",#N/A,FALSE,"PPU-Telemig";"MG-2003-F1",#N/A,FALSE,"PPU-Telemig";"MG-2004-F1",#N/A,FALSE,"PPU-Telemig"}</definedName>
    <definedName name="l" localSheetId="11" hidden="1">{"MG-2002-F1",#N/A,FALSE,"PPU-Telemig";"MG-2002-F2",#N/A,FALSE,"PPU-Telemig";"MG-2002-F3",#N/A,FALSE,"PPU-Telemig";"MG-2002-F4",#N/A,FALSE,"PPU-Telemig";"MG-2003-F1",#N/A,FALSE,"PPU-Telemig";"MG-2004-F1",#N/A,FALSE,"PPU-Telemig"}</definedName>
    <definedName name="l" localSheetId="12" hidden="1">{"MG-2002-F1",#N/A,FALSE,"PPU-Telemig";"MG-2002-F2",#N/A,FALSE,"PPU-Telemig";"MG-2002-F3",#N/A,FALSE,"PPU-Telemig";"MG-2002-F4",#N/A,FALSE,"PPU-Telemig";"MG-2003-F1",#N/A,FALSE,"PPU-Telemig";"MG-2004-F1",#N/A,FALSE,"PPU-Telemig"}</definedName>
    <definedName name="l" hidden="1">{"MG-2002-F1",#N/A,FALSE,"PPU-Telemig";"MG-2002-F2",#N/A,FALSE,"PPU-Telemig";"MG-2002-F3",#N/A,FALSE,"PPU-Telemig";"MG-2002-F4",#N/A,FALSE,"PPU-Telemig";"MG-2003-F1",#N/A,FALSE,"PPU-Telemig";"MG-2004-F1",#N/A,FALSE,"PPU-Telemig"}</definedName>
    <definedName name="macro" localSheetId="2" hidden="1">#REF!</definedName>
    <definedName name="macro" localSheetId="6" hidden="1">#REF!</definedName>
    <definedName name="macro" localSheetId="7" hidden="1">#REF!</definedName>
    <definedName name="macro" localSheetId="8" hidden="1">#REF!</definedName>
    <definedName name="macro" localSheetId="1" hidden="1">#REF!</definedName>
    <definedName name="macro" localSheetId="4" hidden="1">#REF!</definedName>
    <definedName name="macro" localSheetId="5" hidden="1">#REF!</definedName>
    <definedName name="macro" localSheetId="3" hidden="1">#REF!</definedName>
    <definedName name="macro" hidden="1">#REF!</definedName>
    <definedName name="mdgh" localSheetId="7" hidden="1">{"'内訳表'!$B$2:$N$64"}</definedName>
    <definedName name="mdgh" localSheetId="9" hidden="1">{"'内訳表'!$B$2:$N$64"}</definedName>
    <definedName name="mdgh" localSheetId="11" hidden="1">{"'内訳表'!$B$2:$N$64"}</definedName>
    <definedName name="mdgh" localSheetId="12" hidden="1">{"'内訳表'!$B$2:$N$64"}</definedName>
    <definedName name="mdgh" hidden="1">{"'内訳表'!$B$2:$N$64"}</definedName>
    <definedName name="mfhjgjhg" localSheetId="7"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fhjgjhg" localSheetId="9"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fhjgjhg" localSheetId="11"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fhjgjhg" localSheetId="12"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 localSheetId="7">BASE DE [3]DATOS!$B$2:$B$2</definedName>
    <definedName name="MmExcelLinker_A12B55A7_9F67_4A31_8ABE_1C1F4218B5AF" localSheetId="1">BASE DE [3]DATOS!$B$2:$B$2</definedName>
    <definedName name="MmExcelLinker_A12B55A7_9F67_4A31_8ABE_1C1F4218B5AF">BASE DE [3]DATOS!$B$2:$B$2</definedName>
    <definedName name="mmm" localSheetId="7" hidden="1">{"MG-2002-F1",#N/A,FALSE,"PPU-Telemig";"MG-2002-F2",#N/A,FALSE,"PPU-Telemig";"MG-2002-F3",#N/A,FALSE,"PPU-Telemig";"MG-2002-F4",#N/A,FALSE,"PPU-Telemig";"MG-2003-F1",#N/A,FALSE,"PPU-Telemig";"MG-2004-F1",#N/A,FALSE,"PPU-Telemig"}</definedName>
    <definedName name="mmm" localSheetId="9" hidden="1">{"MG-2002-F1",#N/A,FALSE,"PPU-Telemig";"MG-2002-F2",#N/A,FALSE,"PPU-Telemig";"MG-2002-F3",#N/A,FALSE,"PPU-Telemig";"MG-2002-F4",#N/A,FALSE,"PPU-Telemig";"MG-2003-F1",#N/A,FALSE,"PPU-Telemig";"MG-2004-F1",#N/A,FALSE,"PPU-Telemig"}</definedName>
    <definedName name="mmm" localSheetId="11" hidden="1">{"MG-2002-F1",#N/A,FALSE,"PPU-Telemig";"MG-2002-F2",#N/A,FALSE,"PPU-Telemig";"MG-2002-F3",#N/A,FALSE,"PPU-Telemig";"MG-2002-F4",#N/A,FALSE,"PPU-Telemig";"MG-2003-F1",#N/A,FALSE,"PPU-Telemig";"MG-2004-F1",#N/A,FALSE,"PPU-Telemig"}</definedName>
    <definedName name="mmm" localSheetId="12" hidden="1">{"MG-2002-F1",#N/A,FALSE,"PPU-Telemig";"MG-2002-F2",#N/A,FALSE,"PPU-Telemig";"MG-2002-F3",#N/A,FALSE,"PPU-Telemig";"MG-2002-F4",#N/A,FALSE,"PPU-Telemig";"MG-2003-F1",#N/A,FALSE,"PPU-Telemig";"MG-2004-F1",#N/A,FALSE,"PPU-Telemig"}</definedName>
    <definedName name="mmm" hidden="1">{"MG-2002-F1",#N/A,FALSE,"PPU-Telemig";"MG-2002-F2",#N/A,FALSE,"PPU-Telemig";"MG-2002-F3",#N/A,FALSE,"PPU-Telemig";"MG-2002-F4",#N/A,FALSE,"PPU-Telemig";"MG-2003-F1",#N/A,FALSE,"PPU-Telemig";"MG-2004-F1",#N/A,FALSE,"PPU-Telemig"}</definedName>
    <definedName name="mnhgd" localSheetId="7" hidden="1">{"MG-2002-F1",#N/A,FALSE,"PPU-Telemig";"MG-2002-F2",#N/A,FALSE,"PPU-Telemig";"MG-2002-F3",#N/A,FALSE,"PPU-Telemig";"MG-2002-F4",#N/A,FALSE,"PPU-Telemig";"MG-2003-F1",#N/A,FALSE,"PPU-Telemig";"MG-2004-F1",#N/A,FALSE,"PPU-Telemig"}</definedName>
    <definedName name="mnhgd" localSheetId="9" hidden="1">{"MG-2002-F1",#N/A,FALSE,"PPU-Telemig";"MG-2002-F2",#N/A,FALSE,"PPU-Telemig";"MG-2002-F3",#N/A,FALSE,"PPU-Telemig";"MG-2002-F4",#N/A,FALSE,"PPU-Telemig";"MG-2003-F1",#N/A,FALSE,"PPU-Telemig";"MG-2004-F1",#N/A,FALSE,"PPU-Telemig"}</definedName>
    <definedName name="mnhgd" localSheetId="11" hidden="1">{"MG-2002-F1",#N/A,FALSE,"PPU-Telemig";"MG-2002-F2",#N/A,FALSE,"PPU-Telemig";"MG-2002-F3",#N/A,FALSE,"PPU-Telemig";"MG-2002-F4",#N/A,FALSE,"PPU-Telemig";"MG-2003-F1",#N/A,FALSE,"PPU-Telemig";"MG-2004-F1",#N/A,FALSE,"PPU-Telemig"}</definedName>
    <definedName name="mnhgd" localSheetId="12"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'[4]Cons Cotizac - Examenes médicos'!$M$12:$R$12</definedName>
    <definedName name="ndc" localSheetId="7" hidden="1">{"'内訳表'!$B$2:$N$64"}</definedName>
    <definedName name="ndc" localSheetId="9" hidden="1">{"'内訳表'!$B$2:$N$64"}</definedName>
    <definedName name="ndc" localSheetId="11" hidden="1">{"'内訳表'!$B$2:$N$64"}</definedName>
    <definedName name="ndc" localSheetId="12" hidden="1">{"'内訳表'!$B$2:$N$64"}</definedName>
    <definedName name="ndc" hidden="1">{"'内訳表'!$B$2:$N$64"}</definedName>
    <definedName name="normal" localSheetId="2" hidden="1">#REF!</definedName>
    <definedName name="normal" localSheetId="6" hidden="1">#REF!</definedName>
    <definedName name="normal" localSheetId="7" hidden="1">#REF!</definedName>
    <definedName name="normal" localSheetId="8" hidden="1">#REF!</definedName>
    <definedName name="normal" localSheetId="9" hidden="1">#REF!</definedName>
    <definedName name="normal" localSheetId="1" hidden="1">#REF!</definedName>
    <definedName name="normal" localSheetId="4" hidden="1">#REF!</definedName>
    <definedName name="normal" localSheetId="5" hidden="1">#REF!</definedName>
    <definedName name="normal" localSheetId="3" hidden="1">#REF!</definedName>
    <definedName name="normal" hidden="1">#REF!</definedName>
    <definedName name="normal2" localSheetId="2" hidden="1">#REF!</definedName>
    <definedName name="normal2" localSheetId="6" hidden="1">#REF!</definedName>
    <definedName name="normal2" localSheetId="7" hidden="1">#REF!</definedName>
    <definedName name="normal2" localSheetId="8" hidden="1">#REF!</definedName>
    <definedName name="normal2" localSheetId="9" hidden="1">#REF!</definedName>
    <definedName name="normal2" localSheetId="1" hidden="1">#REF!</definedName>
    <definedName name="normal2" localSheetId="4" hidden="1">#REF!</definedName>
    <definedName name="normal2" localSheetId="5" hidden="1">#REF!</definedName>
    <definedName name="normal2" localSheetId="3" hidden="1">#REF!</definedName>
    <definedName name="normal2" hidden="1">#REF!</definedName>
    <definedName name="normal3" localSheetId="2" hidden="1">#REF!</definedName>
    <definedName name="normal3" localSheetId="6" hidden="1">#REF!</definedName>
    <definedName name="normal3" localSheetId="7" hidden="1">#REF!</definedName>
    <definedName name="normal3" localSheetId="8" hidden="1">#REF!</definedName>
    <definedName name="normal3" localSheetId="9" hidden="1">#REF!</definedName>
    <definedName name="normal3" localSheetId="1" hidden="1">#REF!</definedName>
    <definedName name="normal3" localSheetId="4" hidden="1">#REF!</definedName>
    <definedName name="normal3" localSheetId="5" hidden="1">#REF!</definedName>
    <definedName name="normal3" localSheetId="3" hidden="1">#REF!</definedName>
    <definedName name="normal3" hidden="1">#REF!</definedName>
    <definedName name="normal4" localSheetId="2" hidden="1">#REF!</definedName>
    <definedName name="normal4" localSheetId="6" hidden="1">#REF!</definedName>
    <definedName name="normal4" localSheetId="7" hidden="1">#REF!</definedName>
    <definedName name="normal4" localSheetId="8" hidden="1">#REF!</definedName>
    <definedName name="normal4" localSheetId="9" hidden="1">#REF!</definedName>
    <definedName name="normal4" localSheetId="1" hidden="1">#REF!</definedName>
    <definedName name="normal4" localSheetId="4" hidden="1">#REF!</definedName>
    <definedName name="normal4" localSheetId="5" hidden="1">#REF!</definedName>
    <definedName name="normal4" localSheetId="3" hidden="1">#REF!</definedName>
    <definedName name="normal4" hidden="1">#REF!</definedName>
    <definedName name="normal5" localSheetId="2" hidden="1">#REF!</definedName>
    <definedName name="normal5" localSheetId="6" hidden="1">#REF!</definedName>
    <definedName name="normal5" localSheetId="7" hidden="1">#REF!</definedName>
    <definedName name="normal5" localSheetId="8" hidden="1">#REF!</definedName>
    <definedName name="normal5" localSheetId="9" hidden="1">#REF!</definedName>
    <definedName name="normal5" localSheetId="1" hidden="1">#REF!</definedName>
    <definedName name="normal5" localSheetId="4" hidden="1">#REF!</definedName>
    <definedName name="normal5" localSheetId="5" hidden="1">#REF!</definedName>
    <definedName name="normal5" localSheetId="3" hidden="1">#REF!</definedName>
    <definedName name="normal5" hidden="1">#REF!</definedName>
    <definedName name="normal6" localSheetId="2" hidden="1">#REF!</definedName>
    <definedName name="normal6" localSheetId="6" hidden="1">#REF!</definedName>
    <definedName name="normal6" localSheetId="7" hidden="1">#REF!</definedName>
    <definedName name="normal6" localSheetId="8" hidden="1">#REF!</definedName>
    <definedName name="normal6" localSheetId="9" hidden="1">#REF!</definedName>
    <definedName name="normal6" localSheetId="1" hidden="1">#REF!</definedName>
    <definedName name="normal6" localSheetId="4" hidden="1">#REF!</definedName>
    <definedName name="normal6" localSheetId="5" hidden="1">#REF!</definedName>
    <definedName name="normal6" localSheetId="3" hidden="1">#REF!</definedName>
    <definedName name="normal6" hidden="1">#REF!</definedName>
    <definedName name="oo" localSheetId="7" hidden="1">{"'内訳表'!$B$2:$N$64"}</definedName>
    <definedName name="oo" localSheetId="9" hidden="1">{"'内訳表'!$B$2:$N$64"}</definedName>
    <definedName name="oo" localSheetId="11" hidden="1">{"'内訳表'!$B$2:$N$64"}</definedName>
    <definedName name="oo" localSheetId="12" hidden="1">{"'内訳表'!$B$2:$N$64"}</definedName>
    <definedName name="oo" hidden="1">{"'内訳表'!$B$2:$N$64"}</definedName>
    <definedName name="PARTICIPACION">[2]lista!$A$15:$A$17</definedName>
    <definedName name="Procedencia">[2]lista!$A$2:$A$3</definedName>
    <definedName name="reahgbaerg" localSheetId="7" hidden="1">{"'内訳表'!$B$2:$N$64"}</definedName>
    <definedName name="reahgbaerg" localSheetId="9" hidden="1">{"'内訳表'!$B$2:$N$64"}</definedName>
    <definedName name="reahgbaerg" localSheetId="11" hidden="1">{"'内訳表'!$B$2:$N$64"}</definedName>
    <definedName name="reahgbaerg" localSheetId="12" hidden="1">{"'内訳表'!$B$2:$N$64"}</definedName>
    <definedName name="reahgbaerg" hidden="1">{"'内訳表'!$B$2:$N$64"}</definedName>
    <definedName name="res" localSheetId="7" hidden="1">{"MG-2002-F1",#N/A,FALSE,"PPU-Telemig";"MG-2002-F2",#N/A,FALSE,"PPU-Telemig";"MG-2002-F3",#N/A,FALSE,"PPU-Telemig";"MG-2002-F4",#N/A,FALSE,"PPU-Telemig";"MG-2003-F1",#N/A,FALSE,"PPU-Telemig";"MG-2004-F1",#N/A,FALSE,"PPU-Telemig"}</definedName>
    <definedName name="res" localSheetId="9" hidden="1">{"MG-2002-F1",#N/A,FALSE,"PPU-Telemig";"MG-2002-F2",#N/A,FALSE,"PPU-Telemig";"MG-2002-F3",#N/A,FALSE,"PPU-Telemig";"MG-2002-F4",#N/A,FALSE,"PPU-Telemig";"MG-2003-F1",#N/A,FALSE,"PPU-Telemig";"MG-2004-F1",#N/A,FALSE,"PPU-Telemig"}</definedName>
    <definedName name="res" localSheetId="11" hidden="1">{"MG-2002-F1",#N/A,FALSE,"PPU-Telemig";"MG-2002-F2",#N/A,FALSE,"PPU-Telemig";"MG-2002-F3",#N/A,FALSE,"PPU-Telemig";"MG-2002-F4",#N/A,FALSE,"PPU-Telemig";"MG-2003-F1",#N/A,FALSE,"PPU-Telemig";"MG-2004-F1",#N/A,FALSE,"PPU-Telemig"}</definedName>
    <definedName name="res" localSheetId="12" hidden="1">{"MG-2002-F1",#N/A,FALSE,"PPU-Telemig";"MG-2002-F2",#N/A,FALSE,"PPU-Telemig";"MG-2002-F3",#N/A,FALSE,"PPU-Telemig";"MG-2002-F4",#N/A,FALSE,"PPU-Telemig";"MG-2003-F1",#N/A,FALSE,"PPU-Telemig";"MG-2004-F1",#N/A,FALSE,"PPU-Telemig"}</definedName>
    <definedName name="res" hidden="1">{"MG-2002-F1",#N/A,FALSE,"PPU-Telemig";"MG-2002-F2",#N/A,FALSE,"PPU-Telemig";"MG-2002-F3",#N/A,FALSE,"PPU-Telemig";"MG-2002-F4",#N/A,FALSE,"PPU-Telemig";"MG-2003-F1",#N/A,FALSE,"PPU-Telemig";"MG-2004-F1",#N/A,FALSE,"PPU-Telemig"}</definedName>
    <definedName name="RESPUESTAS" localSheetId="7">#REF!</definedName>
    <definedName name="RESPUESTAS" localSheetId="1">#REF!</definedName>
    <definedName name="RESPUESTAS">#REF!</definedName>
    <definedName name="rggvs" localSheetId="7" hidden="1">{"'内訳表'!$B$2:$N$64"}</definedName>
    <definedName name="rggvs" localSheetId="9" hidden="1">{"'内訳表'!$B$2:$N$64"}</definedName>
    <definedName name="rggvs" localSheetId="11" hidden="1">{"'内訳表'!$B$2:$N$64"}</definedName>
    <definedName name="rggvs" localSheetId="12" hidden="1">{"'内訳表'!$B$2:$N$64"}</definedName>
    <definedName name="rggvs" hidden="1">{"'内訳表'!$B$2:$N$64"}</definedName>
    <definedName name="rnrsy" localSheetId="7" hidden="1">{#N/A,#N/A,TRUE,"Report"}</definedName>
    <definedName name="rnrsy" localSheetId="9" hidden="1">{#N/A,#N/A,TRUE,"Report"}</definedName>
    <definedName name="rnrsy" localSheetId="11" hidden="1">{#N/A,#N/A,TRUE,"Report"}</definedName>
    <definedName name="rnrsy" localSheetId="12" hidden="1">{#N/A,#N/A,TRUE,"Report"}</definedName>
    <definedName name="rnrsy" hidden="1">{#N/A,#N/A,TRUE,"Report"}</definedName>
    <definedName name="rrr" localSheetId="7" hidden="1">{"MG-2002-F1",#N/A,FALSE,"PPU-Telemig";"MG-2002-F2",#N/A,FALSE,"PPU-Telemig";"MG-2002-F3",#N/A,FALSE,"PPU-Telemig";"MG-2002-F4",#N/A,FALSE,"PPU-Telemig";"MG-2003-F1",#N/A,FALSE,"PPU-Telemig";"MG-2004-F1",#N/A,FALSE,"PPU-Telemig"}</definedName>
    <definedName name="rrr" localSheetId="9" hidden="1">{"MG-2002-F1",#N/A,FALSE,"PPU-Telemig";"MG-2002-F2",#N/A,FALSE,"PPU-Telemig";"MG-2002-F3",#N/A,FALSE,"PPU-Telemig";"MG-2002-F4",#N/A,FALSE,"PPU-Telemig";"MG-2003-F1",#N/A,FALSE,"PPU-Telemig";"MG-2004-F1",#N/A,FALSE,"PPU-Telemig"}</definedName>
    <definedName name="rrr" localSheetId="11" hidden="1">{"MG-2002-F1",#N/A,FALSE,"PPU-Telemig";"MG-2002-F2",#N/A,FALSE,"PPU-Telemig";"MG-2002-F3",#N/A,FALSE,"PPU-Telemig";"MG-2002-F4",#N/A,FALSE,"PPU-Telemig";"MG-2003-F1",#N/A,FALSE,"PPU-Telemig";"MG-2004-F1",#N/A,FALSE,"PPU-Telemig"}</definedName>
    <definedName name="rrr" localSheetId="12" hidden="1">{"MG-2002-F1",#N/A,FALSE,"PPU-Telemig";"MG-2002-F2",#N/A,FALSE,"PPU-Telemig";"MG-2002-F3",#N/A,FALSE,"PPU-Telemig";"MG-2002-F4",#N/A,FALSE,"PPU-Telemig";"MG-2003-F1",#N/A,FALSE,"PPU-Telemig";"MG-2004-F1",#N/A,FALSE,"PPU-Telemig"}</definedName>
    <definedName name="rrr" hidden="1">{"MG-2002-F1",#N/A,FALSE,"PPU-Telemig";"MG-2002-F2",#N/A,FALSE,"PPU-Telemig";"MG-2002-F3",#N/A,FALSE,"PPU-Telemig";"MG-2002-F4",#N/A,FALSE,"PPU-Telemig";"MG-2003-F1",#N/A,FALSE,"PPU-Telemig";"MG-2004-F1",#N/A,FALSE,"PPU-Telemig"}</definedName>
    <definedName name="RY" localSheetId="7" hidden="1">{"MG-2002-F1",#N/A,FALSE,"PPU-Telemig";"MG-2002-F2",#N/A,FALSE,"PPU-Telemig";"MG-2002-F3",#N/A,FALSE,"PPU-Telemig";"MG-2002-F4",#N/A,FALSE,"PPU-Telemig";"MG-2003-F1",#N/A,FALSE,"PPU-Telemig";"MG-2004-F1",#N/A,FALSE,"PPU-Telemig"}</definedName>
    <definedName name="RY" localSheetId="9" hidden="1">{"MG-2002-F1",#N/A,FALSE,"PPU-Telemig";"MG-2002-F2",#N/A,FALSE,"PPU-Telemig";"MG-2002-F3",#N/A,FALSE,"PPU-Telemig";"MG-2002-F4",#N/A,FALSE,"PPU-Telemig";"MG-2003-F1",#N/A,FALSE,"PPU-Telemig";"MG-2004-F1",#N/A,FALSE,"PPU-Telemig"}</definedName>
    <definedName name="RY" localSheetId="11" hidden="1">{"MG-2002-F1",#N/A,FALSE,"PPU-Telemig";"MG-2002-F2",#N/A,FALSE,"PPU-Telemig";"MG-2002-F3",#N/A,FALSE,"PPU-Telemig";"MG-2002-F4",#N/A,FALSE,"PPU-Telemig";"MG-2003-F1",#N/A,FALSE,"PPU-Telemig";"MG-2004-F1",#N/A,FALSE,"PPU-Telemig"}</definedName>
    <definedName name="RY" localSheetId="12"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df" localSheetId="7"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 localSheetId="9"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 localSheetId="11"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 localSheetId="1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localSheetId="2" hidden="1">[1]MEX95IB!#REF!</definedName>
    <definedName name="SDFGFH" localSheetId="6" hidden="1">[1]MEX95IB!#REF!</definedName>
    <definedName name="SDFGFH" localSheetId="7" hidden="1">[1]MEX95IB!#REF!</definedName>
    <definedName name="SDFGFH" localSheetId="8" hidden="1">[1]MEX95IB!#REF!</definedName>
    <definedName name="SDFGFH" localSheetId="9" hidden="1">[1]MEX95IB!#REF!</definedName>
    <definedName name="SDFGFH" localSheetId="1" hidden="1">[1]MEX95IB!#REF!</definedName>
    <definedName name="SDFGFH" localSheetId="4" hidden="1">[1]MEX95IB!#REF!</definedName>
    <definedName name="SDFGFH" localSheetId="5" hidden="1">[1]MEX95IB!#REF!</definedName>
    <definedName name="SDFGFH" localSheetId="3" hidden="1">[1]MEX95IB!#REF!</definedName>
    <definedName name="SDFGFH" hidden="1">[1]MEX95IB!#REF!</definedName>
    <definedName name="sencount" hidden="1">2</definedName>
    <definedName name="sfgm" localSheetId="7" hidden="1">{#N/A,#N/A,TRUE,"Report"}</definedName>
    <definedName name="sfgm" localSheetId="9" hidden="1">{#N/A,#N/A,TRUE,"Report"}</definedName>
    <definedName name="sfgm" localSheetId="11" hidden="1">{#N/A,#N/A,TRUE,"Report"}</definedName>
    <definedName name="sfgm" localSheetId="12" hidden="1">{#N/A,#N/A,TRUE,"Report"}</definedName>
    <definedName name="sfgm" hidden="1">{#N/A,#N/A,TRUE,"Report"}</definedName>
    <definedName name="su" localSheetId="7" hidden="1">{"MG-2002-F1",#N/A,FALSE,"PPU-Telemig";"MG-2002-F2",#N/A,FALSE,"PPU-Telemig";"MG-2002-F3",#N/A,FALSE,"PPU-Telemig";"MG-2002-F4",#N/A,FALSE,"PPU-Telemig";"MG-2003-F1",#N/A,FALSE,"PPU-Telemig";"MG-2004-F1",#N/A,FALSE,"PPU-Telemig"}</definedName>
    <definedName name="su" localSheetId="9" hidden="1">{"MG-2002-F1",#N/A,FALSE,"PPU-Telemig";"MG-2002-F2",#N/A,FALSE,"PPU-Telemig";"MG-2002-F3",#N/A,FALSE,"PPU-Telemig";"MG-2002-F4",#N/A,FALSE,"PPU-Telemig";"MG-2003-F1",#N/A,FALSE,"PPU-Telemig";"MG-2004-F1",#N/A,FALSE,"PPU-Telemig"}</definedName>
    <definedName name="su" localSheetId="11" hidden="1">{"MG-2002-F1",#N/A,FALSE,"PPU-Telemig";"MG-2002-F2",#N/A,FALSE,"PPU-Telemig";"MG-2002-F3",#N/A,FALSE,"PPU-Telemig";"MG-2002-F4",#N/A,FALSE,"PPU-Telemig";"MG-2003-F1",#N/A,FALSE,"PPU-Telemig";"MG-2004-F1",#N/A,FALSE,"PPU-Telemig"}</definedName>
    <definedName name="su" localSheetId="12" hidden="1">{"MG-2002-F1",#N/A,FALSE,"PPU-Telemig";"MG-2002-F2",#N/A,FALSE,"PPU-Telemig";"MG-2002-F3",#N/A,FALSE,"PPU-Telemig";"MG-2002-F4",#N/A,FALSE,"PPU-Telemig";"MG-2003-F1",#N/A,FALSE,"PPU-Telemig";"MG-2004-F1",#N/A,FALSE,"PPU-Telemig"}</definedName>
    <definedName name="su" hidden="1">{"MG-2002-F1",#N/A,FALSE,"PPU-Telemig";"MG-2002-F2",#N/A,FALSE,"PPU-Telemig";"MG-2002-F3",#N/A,FALSE,"PPU-Telemig";"MG-2002-F4",#N/A,FALSE,"PPU-Telemig";"MG-2003-F1",#N/A,FALSE,"PPU-Telemig";"MG-2004-F1",#N/A,FALSE,"PPU-Telemig"}</definedName>
    <definedName name="sugiura" localSheetId="7" hidden="1">{"'内訳表'!$B$2:$N$64"}</definedName>
    <definedName name="sugiura" localSheetId="9" hidden="1">{"'内訳表'!$B$2:$N$64"}</definedName>
    <definedName name="sugiura" localSheetId="11" hidden="1">{"'内訳表'!$B$2:$N$64"}</definedName>
    <definedName name="sugiura" localSheetId="12" hidden="1">{"'内訳表'!$B$2:$N$64"}</definedName>
    <definedName name="sugiura" hidden="1">{"'内訳表'!$B$2:$N$64"}</definedName>
    <definedName name="tipo">[2]lista!$A$11:$A$13</definedName>
    <definedName name="_xlnm.Print_Titles" localSheetId="9">'5-Bolsa Partes y Baterías'!$2:$20</definedName>
    <definedName name="_xlnm.Print_Titles" localSheetId="10">'INFO EXPERIENCIA'!$2:$6</definedName>
    <definedName name="_xlnm.Print_Titles" localSheetId="11">'INFO GENERAL Y FINANCIERA'!$2:$5</definedName>
    <definedName name="tta" localSheetId="7" hidden="1">{"MG-2002-F1",#N/A,FALSE,"PPU-Telemig";"MG-2002-F2",#N/A,FALSE,"PPU-Telemig";"MG-2002-F3",#N/A,FALSE,"PPU-Telemig";"MG-2002-F4",#N/A,FALSE,"PPU-Telemig";"MG-2003-F1",#N/A,FALSE,"PPU-Telemig";"MG-2004-F1",#N/A,FALSE,"PPU-Telemig"}</definedName>
    <definedName name="tta" localSheetId="9" hidden="1">{"MG-2002-F1",#N/A,FALSE,"PPU-Telemig";"MG-2002-F2",#N/A,FALSE,"PPU-Telemig";"MG-2002-F3",#N/A,FALSE,"PPU-Telemig";"MG-2002-F4",#N/A,FALSE,"PPU-Telemig";"MG-2003-F1",#N/A,FALSE,"PPU-Telemig";"MG-2004-F1",#N/A,FALSE,"PPU-Telemig"}</definedName>
    <definedName name="tta" localSheetId="11" hidden="1">{"MG-2002-F1",#N/A,FALSE,"PPU-Telemig";"MG-2002-F2",#N/A,FALSE,"PPU-Telemig";"MG-2002-F3",#N/A,FALSE,"PPU-Telemig";"MG-2002-F4",#N/A,FALSE,"PPU-Telemig";"MG-2003-F1",#N/A,FALSE,"PPU-Telemig";"MG-2004-F1",#N/A,FALSE,"PPU-Telemig"}</definedName>
    <definedName name="tta" localSheetId="12" hidden="1">{"MG-2002-F1",#N/A,FALSE,"PPU-Telemig";"MG-2002-F2",#N/A,FALSE,"PPU-Telemig";"MG-2002-F3",#N/A,FALSE,"PPU-Telemig";"MG-2002-F4",#N/A,FALSE,"PPU-Telemig";"MG-2003-F1",#N/A,FALSE,"PPU-Telemig";"MG-2004-F1",#N/A,FALSE,"PPU-Telemig"}</definedName>
    <definedName name="tta" hidden="1">{"MG-2002-F1",#N/A,FALSE,"PPU-Telemig";"MG-2002-F2",#N/A,FALSE,"PPU-Telemig";"MG-2002-F3",#N/A,FALSE,"PPU-Telemig";"MG-2002-F4",#N/A,FALSE,"PPU-Telemig";"MG-2003-F1",#N/A,FALSE,"PPU-Telemig";"MG-2004-F1",#N/A,FALSE,"PPU-Telemig"}</definedName>
    <definedName name="v" localSheetId="2" hidden="1">#REF!</definedName>
    <definedName name="v" localSheetId="6" hidden="1">#REF!</definedName>
    <definedName name="v" localSheetId="7" hidden="1">#REF!</definedName>
    <definedName name="v" localSheetId="8" hidden="1">#REF!</definedName>
    <definedName name="v" localSheetId="9" hidden="1">#REF!</definedName>
    <definedName name="v" localSheetId="1" hidden="1">#REF!</definedName>
    <definedName name="v" localSheetId="4" hidden="1">#REF!</definedName>
    <definedName name="v" localSheetId="5" hidden="1">#REF!</definedName>
    <definedName name="v" localSheetId="3" hidden="1">#REF!</definedName>
    <definedName name="v" hidden="1">#REF!</definedName>
    <definedName name="whrt" localSheetId="7" hidden="1">{"'内訳表'!$B$2:$N$64"}</definedName>
    <definedName name="whrt" localSheetId="9" hidden="1">{"'内訳表'!$B$2:$N$64"}</definedName>
    <definedName name="whrt" localSheetId="11" hidden="1">{"'内訳表'!$B$2:$N$64"}</definedName>
    <definedName name="whrt" localSheetId="12" hidden="1">{"'内訳表'!$B$2:$N$64"}</definedName>
    <definedName name="whrt" hidden="1">{"'内訳表'!$B$2:$N$64"}</definedName>
    <definedName name="wrn.100." localSheetId="7"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0." localSheetId="9"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0." localSheetId="11"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0." localSheetId="12"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localSheetId="7"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1." localSheetId="9"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1." localSheetId="1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1." localSheetId="12"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localSheetId="7"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2." localSheetId="9"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2." localSheetId="11"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2." localSheetId="1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localSheetId="7"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3." localSheetId="9"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3." localSheetId="11"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3." localSheetId="12"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localSheetId="7"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localSheetId="9"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localSheetId="11"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localSheetId="12"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localSheetId="7" hidden="1">{#N/A,#N/A,FALSE,"KEGELLE 1 (2)";#N/A,#N/A,FALSE,"KEGELLE 2 (2)";#N/A,#N/A,FALSE,"KEGELLE 3 (2)";#N/A,#N/A,FALSE,"KEGELLE 4 (2)";#N/A,#N/A,FALSE,"KEGELLE 5 (2)";#N/A,#N/A,FALSE,"KEGELLE 6 (2)";#N/A,#N/A,FALSE,"KEGELLE 7 (2)"}</definedName>
    <definedName name="wrn.55." localSheetId="9" hidden="1">{#N/A,#N/A,FALSE,"KEGELLE 1 (2)";#N/A,#N/A,FALSE,"KEGELLE 2 (2)";#N/A,#N/A,FALSE,"KEGELLE 3 (2)";#N/A,#N/A,FALSE,"KEGELLE 4 (2)";#N/A,#N/A,FALSE,"KEGELLE 5 (2)";#N/A,#N/A,FALSE,"KEGELLE 6 (2)";#N/A,#N/A,FALSE,"KEGELLE 7 (2)"}</definedName>
    <definedName name="wrn.55." localSheetId="11" hidden="1">{#N/A,#N/A,FALSE,"KEGELLE 1 (2)";#N/A,#N/A,FALSE,"KEGELLE 2 (2)";#N/A,#N/A,FALSE,"KEGELLE 3 (2)";#N/A,#N/A,FALSE,"KEGELLE 4 (2)";#N/A,#N/A,FALSE,"KEGELLE 5 (2)";#N/A,#N/A,FALSE,"KEGELLE 6 (2)";#N/A,#N/A,FALSE,"KEGELLE 7 (2)"}</definedName>
    <definedName name="wrn.55." localSheetId="12" hidden="1">{#N/A,#N/A,FALSE,"KEGELLE 1 (2)";#N/A,#N/A,FALSE,"KEGELLE 2 (2)";#N/A,#N/A,FALSE,"KEGELLE 3 (2)";#N/A,#N/A,FALSE,"KEGELLE 4 (2)";#N/A,#N/A,FALSE,"KEGELLE 5 (2)";#N/A,#N/A,FALSE,"KEGELLE 6 (2)";#N/A,#N/A,FALSE,"KEGELLE 7 (2)"}</definedName>
    <definedName name="wrn.55." hidden="1">{#N/A,#N/A,FALSE,"KEGELLE 1 (2)";#N/A,#N/A,FALSE,"KEGELLE 2 (2)";#N/A,#N/A,FALSE,"KEGELLE 3 (2)";#N/A,#N/A,FALSE,"KEGELLE 4 (2)";#N/A,#N/A,FALSE,"KEGELLE 5 (2)";#N/A,#N/A,FALSE,"KEGELLE 6 (2)";#N/A,#N/A,FALSE,"KEGELLE 7 (2)"}</definedName>
    <definedName name="wrn.66." localSheetId="7" hidden="1">{#N/A,#N/A,FALSE,"KEGELLE 1 (3)";#N/A,#N/A,FALSE,"KEGELLE 2 (3)";#N/A,#N/A,FALSE,"KEGELLE 3 (3)";#N/A,#N/A,FALSE,"KEGELLE 4 (3)";#N/A,#N/A,FALSE,"KEGELLE 5 (3)";#N/A,#N/A,FALSE,"KEGELLE 6 (3)";#N/A,#N/A,FALSE,"KEGELLE 7 (3)"}</definedName>
    <definedName name="wrn.66." localSheetId="9" hidden="1">{#N/A,#N/A,FALSE,"KEGELLE 1 (3)";#N/A,#N/A,FALSE,"KEGELLE 2 (3)";#N/A,#N/A,FALSE,"KEGELLE 3 (3)";#N/A,#N/A,FALSE,"KEGELLE 4 (3)";#N/A,#N/A,FALSE,"KEGELLE 5 (3)";#N/A,#N/A,FALSE,"KEGELLE 6 (3)";#N/A,#N/A,FALSE,"KEGELLE 7 (3)"}</definedName>
    <definedName name="wrn.66." localSheetId="11" hidden="1">{#N/A,#N/A,FALSE,"KEGELLE 1 (3)";#N/A,#N/A,FALSE,"KEGELLE 2 (3)";#N/A,#N/A,FALSE,"KEGELLE 3 (3)";#N/A,#N/A,FALSE,"KEGELLE 4 (3)";#N/A,#N/A,FALSE,"KEGELLE 5 (3)";#N/A,#N/A,FALSE,"KEGELLE 6 (3)";#N/A,#N/A,FALSE,"KEGELLE 7 (3)"}</definedName>
    <definedName name="wrn.66." localSheetId="12" hidden="1">{#N/A,#N/A,FALSE,"KEGELLE 1 (3)";#N/A,#N/A,FALSE,"KEGELLE 2 (3)";#N/A,#N/A,FALSE,"KEGELLE 3 (3)";#N/A,#N/A,FALSE,"KEGELLE 4 (3)";#N/A,#N/A,FALSE,"KEGELLE 5 (3)";#N/A,#N/A,FALSE,"KEGELLE 6 (3)";#N/A,#N/A,FALSE,"KEGELLE 7 (3)"}</definedName>
    <definedName name="wrn.66." hidden="1">{#N/A,#N/A,FALSE,"KEGELLE 1 (3)";#N/A,#N/A,FALSE,"KEGELLE 2 (3)";#N/A,#N/A,FALSE,"KEGELLE 3 (3)";#N/A,#N/A,FALSE,"KEGELLE 4 (3)";#N/A,#N/A,FALSE,"KEGELLE 5 (3)";#N/A,#N/A,FALSE,"KEGELLE 6 (3)";#N/A,#N/A,FALSE,"KEGELLE 7 (3)"}</definedName>
    <definedName name="wrn.89." localSheetId="7" hidden="1">{#N/A,#N/A,FALSE,"KEGELLE 2";#N/A,#N/A,FALSE,"KEGELLE 3";#N/A,#N/A,FALSE,"KEGELLE 4";#N/A,#N/A,FALSE,"KEGELLE 5";#N/A,#N/A,FALSE,"KEGELLE 6";#N/A,#N/A,FALSE,"KEGELLE 7"}</definedName>
    <definedName name="wrn.89." localSheetId="9" hidden="1">{#N/A,#N/A,FALSE,"KEGELLE 2";#N/A,#N/A,FALSE,"KEGELLE 3";#N/A,#N/A,FALSE,"KEGELLE 4";#N/A,#N/A,FALSE,"KEGELLE 5";#N/A,#N/A,FALSE,"KEGELLE 6";#N/A,#N/A,FALSE,"KEGELLE 7"}</definedName>
    <definedName name="wrn.89." localSheetId="11" hidden="1">{#N/A,#N/A,FALSE,"KEGELLE 2";#N/A,#N/A,FALSE,"KEGELLE 3";#N/A,#N/A,FALSE,"KEGELLE 4";#N/A,#N/A,FALSE,"KEGELLE 5";#N/A,#N/A,FALSE,"KEGELLE 6";#N/A,#N/A,FALSE,"KEGELLE 7"}</definedName>
    <definedName name="wrn.89." localSheetId="12" hidden="1">{#N/A,#N/A,FALSE,"KEGELLE 2";#N/A,#N/A,FALSE,"KEGELLE 3";#N/A,#N/A,FALSE,"KEGELLE 4";#N/A,#N/A,FALSE,"KEGELLE 5";#N/A,#N/A,FALSE,"KEGELLE 6";#N/A,#N/A,FALSE,"KEGELLE 7"}</definedName>
    <definedName name="wrn.89." hidden="1">{#N/A,#N/A,FALSE,"KEGELLE 2";#N/A,#N/A,FALSE,"KEGELLE 3";#N/A,#N/A,FALSE,"KEGELLE 4";#N/A,#N/A,FALSE,"KEGELLE 5";#N/A,#N/A,FALSE,"KEGELLE 6";#N/A,#N/A,FALSE,"KEGELLE 7"}</definedName>
    <definedName name="wrn.90." localSheetId="7"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90." localSheetId="9"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90." localSheetId="11"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90." localSheetId="12"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localSheetId="7" hidden="1">{#N/A,#N/A,TRUE,"Report"}</definedName>
    <definedName name="wrn.Capacity._.Calculations._.for._.FM3." localSheetId="9" hidden="1">{#N/A,#N/A,TRUE,"Report"}</definedName>
    <definedName name="wrn.Capacity._.Calculations._.for._.FM3." localSheetId="11" hidden="1">{#N/A,#N/A,TRUE,"Report"}</definedName>
    <definedName name="wrn.Capacity._.Calculations._.for._.FM3." localSheetId="12" hidden="1">{#N/A,#N/A,TRUE,"Report"}</definedName>
    <definedName name="wrn.Capacity._.Calculations._.for._.FM3." hidden="1">{#N/A,#N/A,TRUE,"Report"}</definedName>
    <definedName name="wrn.GGP1." localSheetId="7" hidden="1">{#N/A,#N/A,TRUE,"TOT-GGRAL";#N/A,#N/A,TRUE,"G1000";#N/A,#N/A,TRUE,"G1200";#N/A,#N/A,TRUE,"G1400"}</definedName>
    <definedName name="wrn.GGP1." localSheetId="9" hidden="1">{#N/A,#N/A,TRUE,"TOT-GGRAL";#N/A,#N/A,TRUE,"G1000";#N/A,#N/A,TRUE,"G1200";#N/A,#N/A,TRUE,"G1400"}</definedName>
    <definedName name="wrn.GGP1." localSheetId="11" hidden="1">{#N/A,#N/A,TRUE,"TOT-GGRAL";#N/A,#N/A,TRUE,"G1000";#N/A,#N/A,TRUE,"G1200";#N/A,#N/A,TRUE,"G1400"}</definedName>
    <definedName name="wrn.GGP1." localSheetId="12" hidden="1">{#N/A,#N/A,TRUE,"TOT-GGRAL";#N/A,#N/A,TRUE,"G1000";#N/A,#N/A,TRUE,"G1200";#N/A,#N/A,TRUE,"G1400"}</definedName>
    <definedName name="wrn.GGP1." hidden="1">{#N/A,#N/A,TRUE,"TOT-GGRAL";#N/A,#N/A,TRUE,"G1000";#N/A,#N/A,TRUE,"G1200";#N/A,#N/A,TRUE,"G1400"}</definedName>
    <definedName name="wrn.GGP2." localSheetId="7" hidden="1">{#N/A,#N/A,TRUE,"TOT-GGRAL";#N/A,#N/A,TRUE,"G1000";#N/A,#N/A,TRUE,"G1200";#N/A,#N/A,TRUE,"G1400"}</definedName>
    <definedName name="wrn.GGP2." localSheetId="9" hidden="1">{#N/A,#N/A,TRUE,"TOT-GGRAL";#N/A,#N/A,TRUE,"G1000";#N/A,#N/A,TRUE,"G1200";#N/A,#N/A,TRUE,"G1400"}</definedName>
    <definedName name="wrn.GGP2." localSheetId="11" hidden="1">{#N/A,#N/A,TRUE,"TOT-GGRAL";#N/A,#N/A,TRUE,"G1000";#N/A,#N/A,TRUE,"G1200";#N/A,#N/A,TRUE,"G1400"}</definedName>
    <definedName name="wrn.GGP2." localSheetId="12" hidden="1">{#N/A,#N/A,TRUE,"TOT-GGRAL";#N/A,#N/A,TRUE,"G1000";#N/A,#N/A,TRUE,"G1200";#N/A,#N/A,TRUE,"G1400"}</definedName>
    <definedName name="wrn.GGP2." hidden="1">{#N/A,#N/A,TRUE,"TOT-GGRAL";#N/A,#N/A,TRUE,"G1000";#N/A,#N/A,TRUE,"G1200";#N/A,#N/A,TRUE,"G1400"}</definedName>
    <definedName name="wrn.GGP3." localSheetId="7" hidden="1">{#N/A,#N/A,TRUE,"TOT-GGRAL";#N/A,#N/A,TRUE,"G1000";#N/A,#N/A,TRUE,"G1200";#N/A,#N/A,TRUE,"G1400"}</definedName>
    <definedName name="wrn.GGP3." localSheetId="9" hidden="1">{#N/A,#N/A,TRUE,"TOT-GGRAL";#N/A,#N/A,TRUE,"G1000";#N/A,#N/A,TRUE,"G1200";#N/A,#N/A,TRUE,"G1400"}</definedName>
    <definedName name="wrn.GGP3." localSheetId="11" hidden="1">{#N/A,#N/A,TRUE,"TOT-GGRAL";#N/A,#N/A,TRUE,"G1000";#N/A,#N/A,TRUE,"G1200";#N/A,#N/A,TRUE,"G1400"}</definedName>
    <definedName name="wrn.GGP3." localSheetId="12" hidden="1">{#N/A,#N/A,TRUE,"TOT-GGRAL";#N/A,#N/A,TRUE,"G1000";#N/A,#N/A,TRUE,"G1200";#N/A,#N/A,TRUE,"G1400"}</definedName>
    <definedName name="wrn.GGP3." hidden="1">{#N/A,#N/A,TRUE,"TOT-GGRAL";#N/A,#N/A,TRUE,"G1000";#N/A,#N/A,TRUE,"G1200";#N/A,#N/A,TRUE,"G1400"}</definedName>
    <definedName name="wrn.GGP4." localSheetId="7" hidden="1">{#N/A,#N/A,TRUE,"TOT-GGRAL";#N/A,#N/A,TRUE,"G1000";#N/A,#N/A,TRUE,"G1200";#N/A,#N/A,TRUE,"G1400"}</definedName>
    <definedName name="wrn.GGP4." localSheetId="9" hidden="1">{#N/A,#N/A,TRUE,"TOT-GGRAL";#N/A,#N/A,TRUE,"G1000";#N/A,#N/A,TRUE,"G1200";#N/A,#N/A,TRUE,"G1400"}</definedName>
    <definedName name="wrn.GGP4." localSheetId="11" hidden="1">{#N/A,#N/A,TRUE,"TOT-GGRAL";#N/A,#N/A,TRUE,"G1000";#N/A,#N/A,TRUE,"G1200";#N/A,#N/A,TRUE,"G1400"}</definedName>
    <definedName name="wrn.GGP4." localSheetId="12" hidden="1">{#N/A,#N/A,TRUE,"TOT-GGRAL";#N/A,#N/A,TRUE,"G1000";#N/A,#N/A,TRUE,"G1200";#N/A,#N/A,TRUE,"G1400"}</definedName>
    <definedName name="wrn.GGP4." hidden="1">{#N/A,#N/A,TRUE,"TOT-GGRAL";#N/A,#N/A,TRUE,"G1000";#N/A,#N/A,TRUE,"G1200";#N/A,#N/A,TRUE,"G1400"}</definedName>
    <definedName name="wrn.GGP5." localSheetId="7" hidden="1">{#N/A,#N/A,TRUE,"TOT-GGRAL"}</definedName>
    <definedName name="wrn.GGP5." localSheetId="9" hidden="1">{#N/A,#N/A,TRUE,"TOT-GGRAL"}</definedName>
    <definedName name="wrn.GGP5." localSheetId="11" hidden="1">{#N/A,#N/A,TRUE,"TOT-GGRAL"}</definedName>
    <definedName name="wrn.GGP5." localSheetId="12" hidden="1">{#N/A,#N/A,TRUE,"TOT-GGRAL"}</definedName>
    <definedName name="wrn.GGP5." hidden="1">{#N/A,#N/A,TRUE,"TOT-GGRAL"}</definedName>
    <definedName name="wrn.julio24." localSheetId="7" hidden="1">{#N/A,#N/A,FALSE,"310.1";#N/A,#N/A,FALSE,"321.1";#N/A,#N/A,FALSE,"320.3";#N/A,#N/A,FALSE,"330.1"}</definedName>
    <definedName name="wrn.julio24." localSheetId="9" hidden="1">{#N/A,#N/A,FALSE,"310.1";#N/A,#N/A,FALSE,"321.1";#N/A,#N/A,FALSE,"320.3";#N/A,#N/A,FALSE,"330.1"}</definedName>
    <definedName name="wrn.julio24." localSheetId="11" hidden="1">{#N/A,#N/A,FALSE,"310.1";#N/A,#N/A,FALSE,"321.1";#N/A,#N/A,FALSE,"320.3";#N/A,#N/A,FALSE,"330.1"}</definedName>
    <definedName name="wrn.julio24." localSheetId="12" hidden="1">{#N/A,#N/A,FALSE,"310.1";#N/A,#N/A,FALSE,"321.1";#N/A,#N/A,FALSE,"320.3";#N/A,#N/A,FALSE,"330.1"}</definedName>
    <definedName name="wrn.julio24." hidden="1">{#N/A,#N/A,FALSE,"310.1";#N/A,#N/A,FALSE,"321.1";#N/A,#N/A,FALSE,"320.3";#N/A,#N/A,FALSE,"330.1"}</definedName>
    <definedName name="wrn.LPU._.MG." localSheetId="7" hidden="1">{"MG-2002-F1",#N/A,FALSE,"PPU-Telemig";"MG-2002-F2",#N/A,FALSE,"PPU-Telemig";"MG-2002-F3",#N/A,FALSE,"PPU-Telemig";"MG-2002-F4",#N/A,FALSE,"PPU-Telemig";"MG-2003-F1",#N/A,FALSE,"PPU-Telemig";"MG-2004-F1",#N/A,FALSE,"PPU-Telemig"}</definedName>
    <definedName name="wrn.LPU._.MG." localSheetId="9" hidden="1">{"MG-2002-F1",#N/A,FALSE,"PPU-Telemig";"MG-2002-F2",#N/A,FALSE,"PPU-Telemig";"MG-2002-F3",#N/A,FALSE,"PPU-Telemig";"MG-2002-F4",#N/A,FALSE,"PPU-Telemig";"MG-2003-F1",#N/A,FALSE,"PPU-Telemig";"MG-2004-F1",#N/A,FALSE,"PPU-Telemig"}</definedName>
    <definedName name="wrn.LPU._.MG." localSheetId="11" hidden="1">{"MG-2002-F1",#N/A,FALSE,"PPU-Telemig";"MG-2002-F2",#N/A,FALSE,"PPU-Telemig";"MG-2002-F3",#N/A,FALSE,"PPU-Telemig";"MG-2002-F4",#N/A,FALSE,"PPU-Telemig";"MG-2003-F1",#N/A,FALSE,"PPU-Telemig";"MG-2004-F1",#N/A,FALSE,"PPU-Telemig"}</definedName>
    <definedName name="wrn.LPU._.MG." localSheetId="12" hidden="1">{"MG-2002-F1",#N/A,FALSE,"PPU-Telemig";"MG-2002-F2",#N/A,FALSE,"PPU-Telemig";"MG-2002-F3",#N/A,FALSE,"PPU-Telemig";"MG-2002-F4",#N/A,FALSE,"PPU-Telemig";"MG-2003-F1",#N/A,FALSE,"PPU-Telemig";"MG-2004-F1",#N/A,FALSE,"PPU-Telemig"}</definedName>
    <definedName name="wrn.LPU._.MG." hidden="1">{"MG-2002-F1",#N/A,FALSE,"PPU-Telemig";"MG-2002-F2",#N/A,FALSE,"PPU-Telemig";"MG-2002-F3",#N/A,FALSE,"PPU-Telemig";"MG-2002-F4",#N/A,FALSE,"PPU-Telemig";"MG-2003-F1",#N/A,FALSE,"PPU-Telemig";"MG-2004-F1",#N/A,FALSE,"PPU-Telemig"}</definedName>
    <definedName name="wrn.SUPPLY." localSheetId="7" hidden="1">{#N/A,#N/A,FALSE,"POLONNA 8";#N/A,#N/A,FALSE,"POLONNA 7";#N/A,#N/A,FALSE,"POLONNA 6";#N/A,#N/A,FALSE,"POLONNA 5 ";#N/A,#N/A,FALSE,"POLONNA 3";#N/A,#N/A,FALSE,"POLONNA 4";#N/A,#N/A,FALSE,"POLONNA 2";#N/A,#N/A,FALSE,"POLONNA 1"}</definedName>
    <definedName name="wrn.SUPPLY." localSheetId="9" hidden="1">{#N/A,#N/A,FALSE,"POLONNA 8";#N/A,#N/A,FALSE,"POLONNA 7";#N/A,#N/A,FALSE,"POLONNA 6";#N/A,#N/A,FALSE,"POLONNA 5 ";#N/A,#N/A,FALSE,"POLONNA 3";#N/A,#N/A,FALSE,"POLONNA 4";#N/A,#N/A,FALSE,"POLONNA 2";#N/A,#N/A,FALSE,"POLONNA 1"}</definedName>
    <definedName name="wrn.SUPPLY." localSheetId="11" hidden="1">{#N/A,#N/A,FALSE,"POLONNA 8";#N/A,#N/A,FALSE,"POLONNA 7";#N/A,#N/A,FALSE,"POLONNA 6";#N/A,#N/A,FALSE,"POLONNA 5 ";#N/A,#N/A,FALSE,"POLONNA 3";#N/A,#N/A,FALSE,"POLONNA 4";#N/A,#N/A,FALSE,"POLONNA 2";#N/A,#N/A,FALSE,"POLONNA 1"}</definedName>
    <definedName name="wrn.SUPPLY." localSheetId="12" hidden="1">{#N/A,#N/A,FALSE,"POLONNA 8";#N/A,#N/A,FALSE,"POLONNA 7";#N/A,#N/A,FALSE,"POLONNA 6";#N/A,#N/A,FALSE,"POLONNA 5 ";#N/A,#N/A,FALSE,"POLONNA 3";#N/A,#N/A,FALSE,"POLONNA 4";#N/A,#N/A,FALSE,"POLONNA 2";#N/A,#N/A,FALSE,"POLONNA 1"}</definedName>
    <definedName name="wrn.SUPPLY." hidden="1">{#N/A,#N/A,FALSE,"POLONNA 8";#N/A,#N/A,FALSE,"POLONNA 7";#N/A,#N/A,FALSE,"POLONNA 6";#N/A,#N/A,FALSE,"POLONNA 5 ";#N/A,#N/A,FALSE,"POLONNA 3";#N/A,#N/A,FALSE,"POLONNA 4";#N/A,#N/A,FALSE,"POLONNA 2";#N/A,#N/A,FALSE,"POLONNA 1"}</definedName>
    <definedName name="wrn.TOTAL." localSheetId="7"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TOTAL." localSheetId="9"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TOTAL." localSheetId="11"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TOTAL." localSheetId="12"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localSheetId="7" hidden="1">{#N/A,#N/A,TRUE,"Report"}</definedName>
    <definedName name="ww" localSheetId="9" hidden="1">{#N/A,#N/A,TRUE,"Report"}</definedName>
    <definedName name="ww" localSheetId="11" hidden="1">{#N/A,#N/A,TRUE,"Report"}</definedName>
    <definedName name="ww" localSheetId="12" hidden="1">{#N/A,#N/A,TRUE,"Report"}</definedName>
    <definedName name="ww" hidden="1">{#N/A,#N/A,TRUE,"Report"}</definedName>
    <definedName name="x">[5]lista!$A$11:$A$13</definedName>
    <definedName name="xxxx" localSheetId="7" hidden="1">{"'内訳表'!$B$2:$N$64"}</definedName>
    <definedName name="xxxx" localSheetId="9" hidden="1">{"'内訳表'!$B$2:$N$64"}</definedName>
    <definedName name="xxxx" localSheetId="11" hidden="1">{"'内訳表'!$B$2:$N$64"}</definedName>
    <definedName name="xxxx" localSheetId="12" hidden="1">{"'内訳表'!$B$2:$N$64"}</definedName>
    <definedName name="xxxx" hidden="1">{"'内訳表'!$B$2:$N$64"}</definedName>
    <definedName name="z" localSheetId="2" hidden="1">#REF!</definedName>
    <definedName name="z" localSheetId="6" hidden="1">#REF!</definedName>
    <definedName name="z" localSheetId="7" hidden="1">#REF!</definedName>
    <definedName name="z" localSheetId="8" hidden="1">#REF!</definedName>
    <definedName name="z" localSheetId="9" hidden="1">#REF!</definedName>
    <definedName name="z" localSheetId="1" hidden="1">#REF!</definedName>
    <definedName name="z" localSheetId="4" hidden="1">#REF!</definedName>
    <definedName name="z" localSheetId="5" hidden="1">#REF!</definedName>
    <definedName name="z" localSheetId="3" hidden="1">#REF!</definedName>
    <definedName name="z" hidden="1">#REF!</definedName>
    <definedName name="Z_16B7AF3D_8B09_44EC_A8B4_3132B93ABEA1_.wvu.Cols" localSheetId="2" hidden="1">'1-Suministro'!$L:$XFD</definedName>
    <definedName name="Z_16B7AF3D_8B09_44EC_A8B4_3132B93ABEA1_.wvu.Cols" localSheetId="6" hidden="1">'2-Mtto Prev'!$P:$XFD</definedName>
    <definedName name="Z_16B7AF3D_8B09_44EC_A8B4_3132B93ABEA1_.wvu.Cols" localSheetId="7" hidden="1">'3-Traslados'!$L:$XFD</definedName>
    <definedName name="Z_16B7AF3D_8B09_44EC_A8B4_3132B93ABEA1_.wvu.Cols" localSheetId="8" hidden="1">'4-Mtto Corr'!$P:$XFD</definedName>
    <definedName name="Z_16B7AF3D_8B09_44EC_A8B4_3132B93ABEA1_.wvu.Cols" localSheetId="9" hidden="1">'5-Bolsa Partes y Baterías'!$N:$XFD</definedName>
    <definedName name="Z_16B7AF3D_8B09_44EC_A8B4_3132B93ABEA1_.wvu.Cols" localSheetId="1" hidden="1">'Calculos Resumen Cotización'!$L:$XFD</definedName>
    <definedName name="Z_16B7AF3D_8B09_44EC_A8B4_3132B93ABEA1_.wvu.Cols" localSheetId="10" hidden="1">'INFO EXPERIENCIA'!$L:$XFD</definedName>
    <definedName name="Z_16B7AF3D_8B09_44EC_A8B4_3132B93ABEA1_.wvu.Cols" localSheetId="11" hidden="1">'INFO GENERAL Y FINANCIERA'!$AS:$XFD</definedName>
    <definedName name="Z_16B7AF3D_8B09_44EC_A8B4_3132B93ABEA1_.wvu.Cols" localSheetId="12" hidden="1">POLIZAS!$I:$XFD</definedName>
    <definedName name="Z_16B7AF3D_8B09_44EC_A8B4_3132B93ABEA1_.wvu.FilterData" localSheetId="2" hidden="1">'1-Suministro'!$B$18:$I$37</definedName>
    <definedName name="Z_16B7AF3D_8B09_44EC_A8B4_3132B93ABEA1_.wvu.FilterData" localSheetId="9" hidden="1">'5-Bolsa Partes y Baterías'!$C$20:$L$20</definedName>
    <definedName name="Z_16B7AF3D_8B09_44EC_A8B4_3132B93ABEA1_.wvu.FilterData" localSheetId="1" hidden="1">'Calculos Resumen Cotización'!$B$16:$J$31</definedName>
    <definedName name="Z_16B7AF3D_8B09_44EC_A8B4_3132B93ABEA1_.wvu.FilterData" localSheetId="11" hidden="1">'INFO GENERAL Y FINANCIERA'!$B$38:$AW$38</definedName>
    <definedName name="Z_16B7AF3D_8B09_44EC_A8B4_3132B93ABEA1_.wvu.PrintArea" localSheetId="2" hidden="1">'1-Suministro'!$A$1:$K$43</definedName>
    <definedName name="Z_16B7AF3D_8B09_44EC_A8B4_3132B93ABEA1_.wvu.PrintArea" localSheetId="6" hidden="1">'2-Mtto Prev'!$A$1:$O$67</definedName>
    <definedName name="Z_16B7AF3D_8B09_44EC_A8B4_3132B93ABEA1_.wvu.PrintArea" localSheetId="7" hidden="1">'3-Traslados'!$A$1:$K$33</definedName>
    <definedName name="Z_16B7AF3D_8B09_44EC_A8B4_3132B93ABEA1_.wvu.PrintArea" localSheetId="8" hidden="1">'4-Mtto Corr'!$A$1:$O$35</definedName>
    <definedName name="Z_16B7AF3D_8B09_44EC_A8B4_3132B93ABEA1_.wvu.PrintArea" localSheetId="9" hidden="1">'5-Bolsa Partes y Baterías'!$B$1:$M$364</definedName>
    <definedName name="Z_16B7AF3D_8B09_44EC_A8B4_3132B93ABEA1_.wvu.PrintArea" localSheetId="1" hidden="1">'Calculos Resumen Cotización'!$A$1:$J$32</definedName>
    <definedName name="Z_16B7AF3D_8B09_44EC_A8B4_3132B93ABEA1_.wvu.PrintArea" localSheetId="10" hidden="1">'INFO EXPERIENCIA'!$B$2:$J$23</definedName>
    <definedName name="Z_16B7AF3D_8B09_44EC_A8B4_3132B93ABEA1_.wvu.PrintArea" localSheetId="11" hidden="1">'INFO GENERAL Y FINANCIERA'!$B$2:$AQ$53</definedName>
    <definedName name="Z_16B7AF3D_8B09_44EC_A8B4_3132B93ABEA1_.wvu.PrintArea" localSheetId="4" hidden="1">'Mantenimiento -OPS1'!$B$2:$H$34</definedName>
    <definedName name="Z_16B7AF3D_8B09_44EC_A8B4_3132B93ABEA1_.wvu.PrintArea" localSheetId="5" hidden="1">'Mantenimiento -OPS2'!$B$2:$H$39</definedName>
    <definedName name="Z_16B7AF3D_8B09_44EC_A8B4_3132B93ABEA1_.wvu.PrintArea" localSheetId="12" hidden="1">POLIZAS!$B$2:$G$21</definedName>
    <definedName name="Z_16B7AF3D_8B09_44EC_A8B4_3132B93ABEA1_.wvu.PrintArea" localSheetId="0" hidden="1">'SDC Suministro UPS -OPS1'!$B$2:$H$32</definedName>
    <definedName name="Z_16B7AF3D_8B09_44EC_A8B4_3132B93ABEA1_.wvu.PrintArea" localSheetId="3" hidden="1">'SDC Suministro UPS -OPS3'!$B$2:$H$51</definedName>
    <definedName name="Z_16B7AF3D_8B09_44EC_A8B4_3132B93ABEA1_.wvu.PrintTitles" localSheetId="9" hidden="1">'5-Bolsa Partes y Baterías'!$2:$20</definedName>
    <definedName name="Z_16B7AF3D_8B09_44EC_A8B4_3132B93ABEA1_.wvu.PrintTitles" localSheetId="10" hidden="1">'INFO EXPERIENCIA'!$2:$6</definedName>
    <definedName name="Z_16B7AF3D_8B09_44EC_A8B4_3132B93ABEA1_.wvu.PrintTitles" localSheetId="11" hidden="1">'INFO GENERAL Y FINANCIERA'!$2:$5</definedName>
    <definedName name="Z_16B7AF3D_8B09_44EC_A8B4_3132B93ABEA1_.wvu.Rows" localSheetId="2" hidden="1">'1-Suministro'!$44:$1048576</definedName>
    <definedName name="Z_16B7AF3D_8B09_44EC_A8B4_3132B93ABEA1_.wvu.Rows" localSheetId="6" hidden="1">'2-Mtto Prev'!$68:$1048576,'2-Mtto Prev'!$45:$66</definedName>
    <definedName name="Z_16B7AF3D_8B09_44EC_A8B4_3132B93ABEA1_.wvu.Rows" localSheetId="7" hidden="1">'3-Traslados'!$59:$1048576,'3-Traslados'!$34:$58</definedName>
    <definedName name="Z_16B7AF3D_8B09_44EC_A8B4_3132B93ABEA1_.wvu.Rows" localSheetId="8" hidden="1">'4-Mtto Corr'!$64:$1048576,'4-Mtto Corr'!$36:$63</definedName>
    <definedName name="Z_16B7AF3D_8B09_44EC_A8B4_3132B93ABEA1_.wvu.Rows" localSheetId="9" hidden="1">'5-Bolsa Partes y Baterías'!$365:$1048576</definedName>
    <definedName name="Z_16B7AF3D_8B09_44EC_A8B4_3132B93ABEA1_.wvu.Rows" localSheetId="1" hidden="1">'Calculos Resumen Cotización'!$380:$1048576,'Calculos Resumen Cotización'!$33:$379</definedName>
    <definedName name="Z_16B7AF3D_8B09_44EC_A8B4_3132B93ABEA1_.wvu.Rows" localSheetId="10" hidden="1">'INFO EXPERIENCIA'!$92:$1048576,'INFO EXPERIENCIA'!$25:$77</definedName>
    <definedName name="Z_16B7AF3D_8B09_44EC_A8B4_3132B93ABEA1_.wvu.Rows" localSheetId="11" hidden="1">'INFO GENERAL Y FINANCIERA'!$84:$1048576,'INFO GENERAL Y FINANCIERA'!$72:$83</definedName>
    <definedName name="Z_16B7AF3D_8B09_44EC_A8B4_3132B93ABEA1_.wvu.Rows" localSheetId="12" hidden="1">POLIZAS!$24:$1048576</definedName>
    <definedName name="Z_1D333AC6_8BBE_414C_AC2A_EAD2A98191FB_.wvu.Cols" localSheetId="10" hidden="1">'INFO EXPERIENCIA'!$T:$XFD</definedName>
    <definedName name="Z_1D333AC6_8BBE_414C_AC2A_EAD2A98191FB_.wvu.Cols" localSheetId="11" hidden="1">'INFO GENERAL Y FINANCIERA'!$AS:$XFD</definedName>
    <definedName name="Z_1D333AC6_8BBE_414C_AC2A_EAD2A98191FB_.wvu.Cols" localSheetId="12" hidden="1">POLIZAS!$I:$XFD</definedName>
    <definedName name="Z_1D333AC6_8BBE_414C_AC2A_EAD2A98191FB_.wvu.FilterData" localSheetId="11" hidden="1">'INFO GENERAL Y FINANCIERA'!$B$38:$AW$38</definedName>
    <definedName name="Z_1D333AC6_8BBE_414C_AC2A_EAD2A98191FB_.wvu.PrintArea" localSheetId="10" hidden="1">'INFO EXPERIENCIA'!$B$2:$J$23</definedName>
    <definedName name="Z_1D333AC6_8BBE_414C_AC2A_EAD2A98191FB_.wvu.PrintArea" localSheetId="11" hidden="1">'INFO GENERAL Y FINANCIERA'!$B$2:$AQ$53</definedName>
    <definedName name="Z_1D333AC6_8BBE_414C_AC2A_EAD2A98191FB_.wvu.PrintArea" localSheetId="12" hidden="1">POLIZAS!$B$2:$G$21</definedName>
    <definedName name="Z_1D333AC6_8BBE_414C_AC2A_EAD2A98191FB_.wvu.PrintTitles" localSheetId="10" hidden="1">'INFO EXPERIENCIA'!$2:$6</definedName>
    <definedName name="Z_1D333AC6_8BBE_414C_AC2A_EAD2A98191FB_.wvu.PrintTitles" localSheetId="11" hidden="1">'INFO GENERAL Y FINANCIERA'!$2:$5</definedName>
    <definedName name="Z_1D333AC6_8BBE_414C_AC2A_EAD2A98191FB_.wvu.Rows" localSheetId="10" hidden="1">'INFO EXPERIENCIA'!$92:$1048576,'INFO EXPERIENCIA'!$25:$77</definedName>
    <definedName name="Z_1D333AC6_8BBE_414C_AC2A_EAD2A98191FB_.wvu.Rows" localSheetId="11" hidden="1">'INFO GENERAL Y FINANCIERA'!$84:$1048576,'INFO GENERAL Y FINANCIERA'!$72:$83</definedName>
    <definedName name="Z_1D333AC6_8BBE_414C_AC2A_EAD2A98191FB_.wvu.Rows" localSheetId="12" hidden="1">POLIZAS!$24:$1048576</definedName>
    <definedName name="Z_2DE05A1E_2A9D_45CF_B641_9402CFE8498D_.wvu.Cols" localSheetId="2" hidden="1">'1-Suministro'!$L:$XFD</definedName>
    <definedName name="Z_2DE05A1E_2A9D_45CF_B641_9402CFE8498D_.wvu.Cols" localSheetId="6" hidden="1">'2-Mtto Prev'!$P:$XFD</definedName>
    <definedName name="Z_2DE05A1E_2A9D_45CF_B641_9402CFE8498D_.wvu.Cols" localSheetId="7" hidden="1">'3-Traslados'!$L:$XFD</definedName>
    <definedName name="Z_2DE05A1E_2A9D_45CF_B641_9402CFE8498D_.wvu.Cols" localSheetId="8" hidden="1">'4-Mtto Corr'!$P:$XFD</definedName>
    <definedName name="Z_2DE05A1E_2A9D_45CF_B641_9402CFE8498D_.wvu.Cols" localSheetId="9" hidden="1">'5-Bolsa Partes y Baterías'!$N:$XFD</definedName>
    <definedName name="Z_2DE05A1E_2A9D_45CF_B641_9402CFE8498D_.wvu.Cols" localSheetId="1" hidden="1">'Calculos Resumen Cotización'!$L:$XFD</definedName>
    <definedName name="Z_2DE05A1E_2A9D_45CF_B641_9402CFE8498D_.wvu.Cols" localSheetId="10" hidden="1">'INFO EXPERIENCIA'!$L:$XFD</definedName>
    <definedName name="Z_2DE05A1E_2A9D_45CF_B641_9402CFE8498D_.wvu.Cols" localSheetId="11" hidden="1">'INFO GENERAL Y FINANCIERA'!$AS:$XFD</definedName>
    <definedName name="Z_2DE05A1E_2A9D_45CF_B641_9402CFE8498D_.wvu.Cols" localSheetId="12" hidden="1">POLIZAS!$I:$XFD</definedName>
    <definedName name="Z_2DE05A1E_2A9D_45CF_B641_9402CFE8498D_.wvu.FilterData" localSheetId="2" hidden="1">'1-Suministro'!$B$18:$I$37</definedName>
    <definedName name="Z_2DE05A1E_2A9D_45CF_B641_9402CFE8498D_.wvu.FilterData" localSheetId="9" hidden="1">'5-Bolsa Partes y Baterías'!$C$20:$L$20</definedName>
    <definedName name="Z_2DE05A1E_2A9D_45CF_B641_9402CFE8498D_.wvu.FilterData" localSheetId="1" hidden="1">'Calculos Resumen Cotización'!$B$16:$J$31</definedName>
    <definedName name="Z_2DE05A1E_2A9D_45CF_B641_9402CFE8498D_.wvu.FilterData" localSheetId="11" hidden="1">'INFO GENERAL Y FINANCIERA'!$B$38:$AW$38</definedName>
    <definedName name="Z_2DE05A1E_2A9D_45CF_B641_9402CFE8498D_.wvu.PrintArea" localSheetId="2" hidden="1">'1-Suministro'!$A$1:$K$43</definedName>
    <definedName name="Z_2DE05A1E_2A9D_45CF_B641_9402CFE8498D_.wvu.PrintArea" localSheetId="6" hidden="1">'2-Mtto Prev'!$A$1:$O$67</definedName>
    <definedName name="Z_2DE05A1E_2A9D_45CF_B641_9402CFE8498D_.wvu.PrintArea" localSheetId="7" hidden="1">'3-Traslados'!$A$1:$K$33</definedName>
    <definedName name="Z_2DE05A1E_2A9D_45CF_B641_9402CFE8498D_.wvu.PrintArea" localSheetId="8" hidden="1">'4-Mtto Corr'!$A$1:$O$35</definedName>
    <definedName name="Z_2DE05A1E_2A9D_45CF_B641_9402CFE8498D_.wvu.PrintArea" localSheetId="9" hidden="1">'5-Bolsa Partes y Baterías'!$B$1:$M$364</definedName>
    <definedName name="Z_2DE05A1E_2A9D_45CF_B641_9402CFE8498D_.wvu.PrintArea" localSheetId="1" hidden="1">'Calculos Resumen Cotización'!$A$1:$J$32</definedName>
    <definedName name="Z_2DE05A1E_2A9D_45CF_B641_9402CFE8498D_.wvu.PrintArea" localSheetId="10" hidden="1">'INFO EXPERIENCIA'!$B$2:$J$23</definedName>
    <definedName name="Z_2DE05A1E_2A9D_45CF_B641_9402CFE8498D_.wvu.PrintArea" localSheetId="11" hidden="1">'INFO GENERAL Y FINANCIERA'!$B$2:$AQ$53</definedName>
    <definedName name="Z_2DE05A1E_2A9D_45CF_B641_9402CFE8498D_.wvu.PrintArea" localSheetId="4" hidden="1">'Mantenimiento -OPS1'!$B$2:$H$34</definedName>
    <definedName name="Z_2DE05A1E_2A9D_45CF_B641_9402CFE8498D_.wvu.PrintArea" localSheetId="5" hidden="1">'Mantenimiento -OPS2'!$B$2:$H$39</definedName>
    <definedName name="Z_2DE05A1E_2A9D_45CF_B641_9402CFE8498D_.wvu.PrintArea" localSheetId="12" hidden="1">POLIZAS!$B$2:$G$21</definedName>
    <definedName name="Z_2DE05A1E_2A9D_45CF_B641_9402CFE8498D_.wvu.PrintArea" localSheetId="0" hidden="1">'SDC Suministro UPS -OPS1'!$B$2:$H$32</definedName>
    <definedName name="Z_2DE05A1E_2A9D_45CF_B641_9402CFE8498D_.wvu.PrintArea" localSheetId="3" hidden="1">'SDC Suministro UPS -OPS3'!$B$2:$H$51</definedName>
    <definedName name="Z_2DE05A1E_2A9D_45CF_B641_9402CFE8498D_.wvu.PrintTitles" localSheetId="9" hidden="1">'5-Bolsa Partes y Baterías'!$2:$20</definedName>
    <definedName name="Z_2DE05A1E_2A9D_45CF_B641_9402CFE8498D_.wvu.PrintTitles" localSheetId="10" hidden="1">'INFO EXPERIENCIA'!$2:$6</definedName>
    <definedName name="Z_2DE05A1E_2A9D_45CF_B641_9402CFE8498D_.wvu.PrintTitles" localSheetId="11" hidden="1">'INFO GENERAL Y FINANCIERA'!$2:$5</definedName>
    <definedName name="Z_2DE05A1E_2A9D_45CF_B641_9402CFE8498D_.wvu.Rows" localSheetId="2" hidden="1">'1-Suministro'!$44:$1048576</definedName>
    <definedName name="Z_2DE05A1E_2A9D_45CF_B641_9402CFE8498D_.wvu.Rows" localSheetId="6" hidden="1">'2-Mtto Prev'!$68:$1048576,'2-Mtto Prev'!$45:$66</definedName>
    <definedName name="Z_2DE05A1E_2A9D_45CF_B641_9402CFE8498D_.wvu.Rows" localSheetId="7" hidden="1">'3-Traslados'!$59:$1048576,'3-Traslados'!$34:$58</definedName>
    <definedName name="Z_2DE05A1E_2A9D_45CF_B641_9402CFE8498D_.wvu.Rows" localSheetId="8" hidden="1">'4-Mtto Corr'!$64:$1048576,'4-Mtto Corr'!$36:$63</definedName>
    <definedName name="Z_2DE05A1E_2A9D_45CF_B641_9402CFE8498D_.wvu.Rows" localSheetId="9" hidden="1">'5-Bolsa Partes y Baterías'!$365:$1048576</definedName>
    <definedName name="Z_2DE05A1E_2A9D_45CF_B641_9402CFE8498D_.wvu.Rows" localSheetId="1" hidden="1">'Calculos Resumen Cotización'!$380:$1048576,'Calculos Resumen Cotización'!$33:$379</definedName>
    <definedName name="Z_2DE05A1E_2A9D_45CF_B641_9402CFE8498D_.wvu.Rows" localSheetId="10" hidden="1">'INFO EXPERIENCIA'!$92:$1048576,'INFO EXPERIENCIA'!$25:$77</definedName>
    <definedName name="Z_2DE05A1E_2A9D_45CF_B641_9402CFE8498D_.wvu.Rows" localSheetId="11" hidden="1">'INFO GENERAL Y FINANCIERA'!$84:$1048576,'INFO GENERAL Y FINANCIERA'!$72:$83</definedName>
    <definedName name="Z_2DE05A1E_2A9D_45CF_B641_9402CFE8498D_.wvu.Rows" localSheetId="12" hidden="1">POLIZAS!$24:$1048576</definedName>
    <definedName name="Z_86AA2028_4C8D_41CB_B68A_D7A95F23CCD5_.wvu.Cols" localSheetId="10" hidden="1">'INFO EXPERIENCIA'!$T:$XFD</definedName>
    <definedName name="Z_86AA2028_4C8D_41CB_B68A_D7A95F23CCD5_.wvu.Cols" localSheetId="11" hidden="1">'INFO GENERAL Y FINANCIERA'!$AS:$XFD</definedName>
    <definedName name="Z_86AA2028_4C8D_41CB_B68A_D7A95F23CCD5_.wvu.Cols" localSheetId="12" hidden="1">POLIZAS!$I:$XFD</definedName>
    <definedName name="Z_86AA2028_4C8D_41CB_B68A_D7A95F23CCD5_.wvu.FilterData" localSheetId="11" hidden="1">'INFO GENERAL Y FINANCIERA'!$B$38:$AW$38</definedName>
    <definedName name="Z_86AA2028_4C8D_41CB_B68A_D7A95F23CCD5_.wvu.PrintArea" localSheetId="10" hidden="1">'INFO EXPERIENCIA'!$B$2:$J$23</definedName>
    <definedName name="Z_86AA2028_4C8D_41CB_B68A_D7A95F23CCD5_.wvu.PrintArea" localSheetId="11" hidden="1">'INFO GENERAL Y FINANCIERA'!$B$2:$AQ$53</definedName>
    <definedName name="Z_86AA2028_4C8D_41CB_B68A_D7A95F23CCD5_.wvu.PrintArea" localSheetId="12" hidden="1">POLIZAS!$B$2:$G$21</definedName>
    <definedName name="Z_86AA2028_4C8D_41CB_B68A_D7A95F23CCD5_.wvu.PrintTitles" localSheetId="10" hidden="1">'INFO EXPERIENCIA'!$2:$6</definedName>
    <definedName name="Z_86AA2028_4C8D_41CB_B68A_D7A95F23CCD5_.wvu.PrintTitles" localSheetId="11" hidden="1">'INFO GENERAL Y FINANCIERA'!$2:$5</definedName>
    <definedName name="Z_86AA2028_4C8D_41CB_B68A_D7A95F23CCD5_.wvu.Rows" localSheetId="10" hidden="1">'INFO EXPERIENCIA'!$92:$1048576,'INFO EXPERIENCIA'!$25:$77</definedName>
    <definedName name="Z_86AA2028_4C8D_41CB_B68A_D7A95F23CCD5_.wvu.Rows" localSheetId="11" hidden="1">'INFO GENERAL Y FINANCIERA'!$84:$1048576,'INFO GENERAL Y FINANCIERA'!$72:$83</definedName>
    <definedName name="Z_86AA2028_4C8D_41CB_B68A_D7A95F23CCD5_.wvu.Rows" localSheetId="12" hidden="1">POLIZAS!$24:$1048576</definedName>
    <definedName name="Z_ABCCF9B4_4F75_4F3B_AAD2_54E1C063315C_.wvu.Cols" localSheetId="2" hidden="1">#REF!</definedName>
    <definedName name="Z_ABCCF9B4_4F75_4F3B_AAD2_54E1C063315C_.wvu.Cols" localSheetId="6" hidden="1">#REF!</definedName>
    <definedName name="Z_ABCCF9B4_4F75_4F3B_AAD2_54E1C063315C_.wvu.Cols" localSheetId="7" hidden="1">#REF!</definedName>
    <definedName name="Z_ABCCF9B4_4F75_4F3B_AAD2_54E1C063315C_.wvu.Cols" localSheetId="8" hidden="1">#REF!</definedName>
    <definedName name="Z_ABCCF9B4_4F75_4F3B_AAD2_54E1C063315C_.wvu.Cols" localSheetId="9" hidden="1">#REF!</definedName>
    <definedName name="Z_ABCCF9B4_4F75_4F3B_AAD2_54E1C063315C_.wvu.Cols" localSheetId="1" hidden="1">#REF!</definedName>
    <definedName name="Z_ABCCF9B4_4F75_4F3B_AAD2_54E1C063315C_.wvu.Cols" localSheetId="4" hidden="1">#REF!</definedName>
    <definedName name="Z_ABCCF9B4_4F75_4F3B_AAD2_54E1C063315C_.wvu.Cols" localSheetId="5" hidden="1">#REF!</definedName>
    <definedName name="Z_ABCCF9B4_4F75_4F3B_AAD2_54E1C063315C_.wvu.Cols" localSheetId="3" hidden="1">#REF!</definedName>
    <definedName name="Z_ABCCF9B4_4F75_4F3B_AAD2_54E1C063315C_.wvu.Cols" hidden="1">#REF!</definedName>
    <definedName name="Z_ABCCF9B4_4F75_4F3B_AAD2_54E1C063315C_.wvu.FilterData" localSheetId="2" hidden="1">#REF!</definedName>
    <definedName name="Z_ABCCF9B4_4F75_4F3B_AAD2_54E1C063315C_.wvu.FilterData" localSheetId="6" hidden="1">#REF!</definedName>
    <definedName name="Z_ABCCF9B4_4F75_4F3B_AAD2_54E1C063315C_.wvu.FilterData" localSheetId="7" hidden="1">#REF!</definedName>
    <definedName name="Z_ABCCF9B4_4F75_4F3B_AAD2_54E1C063315C_.wvu.FilterData" localSheetId="8" hidden="1">#REF!</definedName>
    <definedName name="Z_ABCCF9B4_4F75_4F3B_AAD2_54E1C063315C_.wvu.FilterData" localSheetId="9" hidden="1">#REF!</definedName>
    <definedName name="Z_ABCCF9B4_4F75_4F3B_AAD2_54E1C063315C_.wvu.FilterData" localSheetId="1" hidden="1">#REF!</definedName>
    <definedName name="Z_ABCCF9B4_4F75_4F3B_AAD2_54E1C063315C_.wvu.FilterData" localSheetId="4" hidden="1">#REF!</definedName>
    <definedName name="Z_ABCCF9B4_4F75_4F3B_AAD2_54E1C063315C_.wvu.FilterData" localSheetId="5" hidden="1">#REF!</definedName>
    <definedName name="Z_ABCCF9B4_4F75_4F3B_AAD2_54E1C063315C_.wvu.FilterData" localSheetId="3" hidden="1">#REF!</definedName>
    <definedName name="Z_ABCCF9B4_4F75_4F3B_AAD2_54E1C063315C_.wvu.FilterData" hidden="1">#REF!</definedName>
    <definedName name="Z_ABCCF9B4_4F75_4F3B_AAD2_54E1C063315C_.wvu.PrintArea" localSheetId="2" hidden="1">#REF!</definedName>
    <definedName name="Z_ABCCF9B4_4F75_4F3B_AAD2_54E1C063315C_.wvu.PrintArea" localSheetId="6" hidden="1">#REF!</definedName>
    <definedName name="Z_ABCCF9B4_4F75_4F3B_AAD2_54E1C063315C_.wvu.PrintArea" localSheetId="7" hidden="1">#REF!</definedName>
    <definedName name="Z_ABCCF9B4_4F75_4F3B_AAD2_54E1C063315C_.wvu.PrintArea" localSheetId="8" hidden="1">#REF!</definedName>
    <definedName name="Z_ABCCF9B4_4F75_4F3B_AAD2_54E1C063315C_.wvu.PrintArea" localSheetId="9" hidden="1">#REF!</definedName>
    <definedName name="Z_ABCCF9B4_4F75_4F3B_AAD2_54E1C063315C_.wvu.PrintArea" localSheetId="1" hidden="1">#REF!</definedName>
    <definedName name="Z_ABCCF9B4_4F75_4F3B_AAD2_54E1C063315C_.wvu.PrintArea" localSheetId="4" hidden="1">#REF!</definedName>
    <definedName name="Z_ABCCF9B4_4F75_4F3B_AAD2_54E1C063315C_.wvu.PrintArea" localSheetId="5" hidden="1">#REF!</definedName>
    <definedName name="Z_ABCCF9B4_4F75_4F3B_AAD2_54E1C063315C_.wvu.PrintArea" localSheetId="3" hidden="1">#REF!</definedName>
    <definedName name="Z_ABCCF9B4_4F75_4F3B_AAD2_54E1C063315C_.wvu.PrintArea" hidden="1">#REF!</definedName>
  </definedNames>
  <calcPr calcId="152511"/>
  <customWorkbookViews>
    <customWorkbookView name="Alberto Cano Diaz - Personal View" guid="{2DE05A1E-2A9D-45CF-B641-9402CFE8498D}" mergeInterval="0" personalView="1" maximized="1" xWindow="54" yWindow="-8" windowWidth="1320" windowHeight="784" activeSheetId="2"/>
    <customWorkbookView name="Alberto Cano - Vista personalizada" guid="{16B7AF3D-8B09-44EC-A8B4-3132B93ABEA1}" mergeInterval="0" personalView="1" maximized="1" xWindow="54" yWindow="-8" windowWidth="1320" windowHeight="784" activeSheetId="10"/>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 i="13" l="1"/>
  <c r="S31" i="10" l="1"/>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S114" i="10"/>
  <c r="S115" i="10"/>
  <c r="S116" i="10"/>
  <c r="S117" i="10"/>
  <c r="S118" i="10"/>
  <c r="S119" i="10"/>
  <c r="S120" i="10"/>
  <c r="S121" i="10"/>
  <c r="S122" i="10"/>
  <c r="S123" i="10"/>
  <c r="S124" i="10"/>
  <c r="S125" i="10"/>
  <c r="S126" i="10"/>
  <c r="S127" i="10"/>
  <c r="S128" i="10"/>
  <c r="S129" i="10"/>
  <c r="S130" i="10"/>
  <c r="S131" i="10"/>
  <c r="S132" i="10"/>
  <c r="S133" i="10"/>
  <c r="S134" i="10"/>
  <c r="S135" i="10"/>
  <c r="S136" i="10"/>
  <c r="S137" i="10"/>
  <c r="S138" i="10"/>
  <c r="S139" i="10"/>
  <c r="S140" i="10"/>
  <c r="S141" i="10"/>
  <c r="S142" i="10"/>
  <c r="S143" i="10"/>
  <c r="S144" i="10"/>
  <c r="S145" i="10"/>
  <c r="S146" i="10"/>
  <c r="S147" i="10"/>
  <c r="S148" i="10"/>
  <c r="S149" i="10"/>
  <c r="S150" i="10"/>
  <c r="S151" i="10"/>
  <c r="S152" i="10"/>
  <c r="S153" i="10"/>
  <c r="S154" i="10"/>
  <c r="S155" i="10"/>
  <c r="S156" i="10"/>
  <c r="S157" i="10"/>
  <c r="S158" i="10"/>
  <c r="S159" i="10"/>
  <c r="S160" i="10"/>
  <c r="S161" i="10"/>
  <c r="S162" i="10"/>
  <c r="S163" i="10"/>
  <c r="S164" i="10"/>
  <c r="S165" i="10"/>
  <c r="S166" i="10"/>
  <c r="S167" i="10"/>
  <c r="S168" i="10"/>
  <c r="S169" i="10"/>
  <c r="S170" i="10"/>
  <c r="S171" i="10"/>
  <c r="S172" i="10"/>
  <c r="S173" i="10"/>
  <c r="S174" i="10"/>
  <c r="S175" i="10"/>
  <c r="S176" i="10"/>
  <c r="S177" i="10"/>
  <c r="S178" i="10"/>
  <c r="S179" i="10"/>
  <c r="S180" i="10"/>
  <c r="S181" i="10"/>
  <c r="S182" i="10"/>
  <c r="S183" i="10"/>
  <c r="S184" i="10"/>
  <c r="S185" i="10"/>
  <c r="S186" i="10"/>
  <c r="S187" i="10"/>
  <c r="S188" i="10"/>
  <c r="S189" i="10"/>
  <c r="S190" i="10"/>
  <c r="S191" i="10"/>
  <c r="S192" i="10"/>
  <c r="S193" i="10"/>
  <c r="S194" i="10"/>
  <c r="S195" i="10"/>
  <c r="S196" i="10"/>
  <c r="S197" i="10"/>
  <c r="S198" i="10"/>
  <c r="S199" i="10"/>
  <c r="S200" i="10"/>
  <c r="S201" i="10"/>
  <c r="S202" i="10"/>
  <c r="S203" i="10"/>
  <c r="S204" i="10"/>
  <c r="S205" i="10"/>
  <c r="S206" i="10"/>
  <c r="S207" i="10"/>
  <c r="S208" i="10"/>
  <c r="S209" i="10"/>
  <c r="S210" i="10"/>
  <c r="S211" i="10"/>
  <c r="S212" i="10"/>
  <c r="S213" i="10"/>
  <c r="S214" i="10"/>
  <c r="S215" i="10"/>
  <c r="S216" i="10"/>
  <c r="S217" i="10"/>
  <c r="S218" i="10"/>
  <c r="S219" i="10"/>
  <c r="S220" i="10"/>
  <c r="S221" i="10"/>
  <c r="S222" i="10"/>
  <c r="S223" i="10"/>
  <c r="S224" i="10"/>
  <c r="S225" i="10"/>
  <c r="S226" i="10"/>
  <c r="S227" i="10"/>
  <c r="S228" i="10"/>
  <c r="S229" i="10"/>
  <c r="S230" i="10"/>
  <c r="S231" i="10"/>
  <c r="S232" i="10"/>
  <c r="S233" i="10"/>
  <c r="S234" i="10"/>
  <c r="S235" i="10"/>
  <c r="S236" i="10"/>
  <c r="S237" i="10"/>
  <c r="S238" i="10"/>
  <c r="S239" i="10"/>
  <c r="S240" i="10"/>
  <c r="S241" i="10"/>
  <c r="S242" i="10"/>
  <c r="S243" i="10"/>
  <c r="S244" i="10"/>
  <c r="S245" i="10"/>
  <c r="S246" i="10"/>
  <c r="S247" i="10"/>
  <c r="S248" i="10"/>
  <c r="S249" i="10"/>
  <c r="S250" i="10"/>
  <c r="S251" i="10"/>
  <c r="S252" i="10"/>
  <c r="S253" i="10"/>
  <c r="S254" i="10"/>
  <c r="S255" i="10"/>
  <c r="S256" i="10"/>
  <c r="S257" i="10"/>
  <c r="S258" i="10"/>
  <c r="S259" i="10"/>
  <c r="S260" i="10"/>
  <c r="S261" i="10"/>
  <c r="S262" i="10"/>
  <c r="S263" i="10"/>
  <c r="S264" i="10"/>
  <c r="S265" i="10"/>
  <c r="S266" i="10"/>
  <c r="S267" i="10"/>
  <c r="S268" i="10"/>
  <c r="S269" i="10"/>
  <c r="S270" i="10"/>
  <c r="S271" i="10"/>
  <c r="S272" i="10"/>
  <c r="S273" i="10"/>
  <c r="S274" i="10"/>
  <c r="S275" i="10"/>
  <c r="S276" i="10"/>
  <c r="S277" i="10"/>
  <c r="S278" i="10"/>
  <c r="S279" i="10"/>
  <c r="S280" i="10"/>
  <c r="S281" i="10"/>
  <c r="S282" i="10"/>
  <c r="S283" i="10"/>
  <c r="S284" i="10"/>
  <c r="S285" i="10"/>
  <c r="S286" i="10"/>
  <c r="S287" i="10"/>
  <c r="S288" i="10"/>
  <c r="S289" i="10"/>
  <c r="S290" i="10"/>
  <c r="S291" i="10"/>
  <c r="S292" i="10"/>
  <c r="S293" i="10"/>
  <c r="S294" i="10"/>
  <c r="S295" i="10"/>
  <c r="S296" i="10"/>
  <c r="S297" i="10"/>
  <c r="S298" i="10"/>
  <c r="S299" i="10"/>
  <c r="S300" i="10"/>
  <c r="S301" i="10"/>
  <c r="S302" i="10"/>
  <c r="S303" i="10"/>
  <c r="S304" i="10"/>
  <c r="S305" i="10"/>
  <c r="S306" i="10"/>
  <c r="S307" i="10"/>
  <c r="S308" i="10"/>
  <c r="S309" i="10"/>
  <c r="S310" i="10"/>
  <c r="S311" i="10"/>
  <c r="S312" i="10"/>
  <c r="S313" i="10"/>
  <c r="S314" i="10"/>
  <c r="S315" i="10"/>
  <c r="S316" i="10"/>
  <c r="S317" i="10"/>
  <c r="S318" i="10"/>
  <c r="S319" i="10"/>
  <c r="S320" i="10"/>
  <c r="S321" i="10"/>
  <c r="S322" i="10"/>
  <c r="S323" i="10"/>
  <c r="S324" i="10"/>
  <c r="S325" i="10"/>
  <c r="S326" i="10"/>
  <c r="S327" i="10"/>
  <c r="S328" i="10"/>
  <c r="S329" i="10"/>
  <c r="S330" i="10"/>
  <c r="S331" i="10"/>
  <c r="S332" i="10"/>
  <c r="S333" i="10"/>
  <c r="S334" i="10"/>
  <c r="S335" i="10"/>
  <c r="S336" i="10"/>
  <c r="S337" i="10"/>
  <c r="S338" i="10"/>
  <c r="S339" i="10"/>
  <c r="S340" i="10"/>
  <c r="S341" i="10"/>
  <c r="S342" i="10"/>
  <c r="S343" i="10"/>
  <c r="S344" i="10"/>
  <c r="S345" i="10"/>
  <c r="S346" i="10"/>
  <c r="S347" i="10"/>
  <c r="S348" i="10"/>
  <c r="S349" i="10"/>
  <c r="S350" i="10"/>
  <c r="S351" i="10"/>
  <c r="S352" i="10"/>
  <c r="S353" i="10"/>
  <c r="S354" i="10"/>
  <c r="S355" i="10"/>
  <c r="S356" i="10"/>
  <c r="P31" i="10"/>
  <c r="Q31" i="10"/>
  <c r="R31" i="10"/>
  <c r="P32" i="10"/>
  <c r="Q32" i="10"/>
  <c r="R32" i="10"/>
  <c r="P33" i="10"/>
  <c r="Q33" i="10"/>
  <c r="R33" i="10"/>
  <c r="P34" i="10"/>
  <c r="Q34" i="10"/>
  <c r="R34" i="10"/>
  <c r="P35" i="10"/>
  <c r="Q35" i="10"/>
  <c r="R35" i="10"/>
  <c r="P36" i="10"/>
  <c r="Q36" i="10"/>
  <c r="R36" i="10"/>
  <c r="P37" i="10"/>
  <c r="Q37" i="10"/>
  <c r="R37" i="10"/>
  <c r="P38" i="10"/>
  <c r="Q38" i="10"/>
  <c r="R38" i="10"/>
  <c r="P39" i="10"/>
  <c r="Q39" i="10"/>
  <c r="R39" i="10"/>
  <c r="P40" i="10"/>
  <c r="Q40" i="10"/>
  <c r="R40" i="10"/>
  <c r="P41" i="10"/>
  <c r="Q41" i="10"/>
  <c r="R41" i="10"/>
  <c r="P42" i="10"/>
  <c r="Q42" i="10"/>
  <c r="R42" i="10"/>
  <c r="P43" i="10"/>
  <c r="Q43" i="10"/>
  <c r="R43" i="10"/>
  <c r="P44" i="10"/>
  <c r="Q44" i="10"/>
  <c r="R44" i="10"/>
  <c r="P45" i="10"/>
  <c r="Q45" i="10"/>
  <c r="R45" i="10"/>
  <c r="P46" i="10"/>
  <c r="Q46" i="10"/>
  <c r="R46" i="10"/>
  <c r="P47" i="10"/>
  <c r="Q47" i="10"/>
  <c r="R47" i="10"/>
  <c r="P48" i="10"/>
  <c r="Q48" i="10"/>
  <c r="R48" i="10"/>
  <c r="P49" i="10"/>
  <c r="Q49" i="10"/>
  <c r="R49" i="10"/>
  <c r="P50" i="10"/>
  <c r="Q50" i="10"/>
  <c r="R50" i="10"/>
  <c r="P51" i="10"/>
  <c r="Q51" i="10"/>
  <c r="R51" i="10"/>
  <c r="P52" i="10"/>
  <c r="Q52" i="10"/>
  <c r="R52" i="10"/>
  <c r="P53" i="10"/>
  <c r="Q53" i="10"/>
  <c r="R53" i="10"/>
  <c r="P54" i="10"/>
  <c r="Q54" i="10"/>
  <c r="R54" i="10"/>
  <c r="P55" i="10"/>
  <c r="Q55" i="10"/>
  <c r="R55" i="10"/>
  <c r="P56" i="10"/>
  <c r="Q56" i="10"/>
  <c r="R56" i="10"/>
  <c r="P57" i="10"/>
  <c r="Q57" i="10"/>
  <c r="R57" i="10"/>
  <c r="P58" i="10"/>
  <c r="Q58" i="10"/>
  <c r="R58" i="10"/>
  <c r="P59" i="10"/>
  <c r="Q59" i="10"/>
  <c r="R59" i="10"/>
  <c r="P60" i="10"/>
  <c r="Q60" i="10"/>
  <c r="R60" i="10"/>
  <c r="P61" i="10"/>
  <c r="Q61" i="10"/>
  <c r="R61" i="10"/>
  <c r="P62" i="10"/>
  <c r="Q62" i="10"/>
  <c r="R62" i="10"/>
  <c r="P63" i="10"/>
  <c r="Q63" i="10"/>
  <c r="R63" i="10"/>
  <c r="P64" i="10"/>
  <c r="Q64" i="10"/>
  <c r="R64" i="10"/>
  <c r="P65" i="10"/>
  <c r="Q65" i="10"/>
  <c r="R65" i="10"/>
  <c r="P66" i="10"/>
  <c r="Q66" i="10"/>
  <c r="R66" i="10"/>
  <c r="P67" i="10"/>
  <c r="Q67" i="10"/>
  <c r="R67" i="10"/>
  <c r="P68" i="10"/>
  <c r="Q68" i="10"/>
  <c r="R68" i="10"/>
  <c r="P69" i="10"/>
  <c r="Q69" i="10"/>
  <c r="R69" i="10"/>
  <c r="P70" i="10"/>
  <c r="Q70" i="10"/>
  <c r="R70" i="10"/>
  <c r="P71" i="10"/>
  <c r="Q71" i="10"/>
  <c r="R71" i="10"/>
  <c r="P72" i="10"/>
  <c r="Q72" i="10"/>
  <c r="R72" i="10"/>
  <c r="P73" i="10"/>
  <c r="Q73" i="10"/>
  <c r="R73" i="10"/>
  <c r="P74" i="10"/>
  <c r="Q74" i="10"/>
  <c r="R74" i="10"/>
  <c r="P75" i="10"/>
  <c r="Q75" i="10"/>
  <c r="R75" i="10"/>
  <c r="P76" i="10"/>
  <c r="Q76" i="10"/>
  <c r="R76" i="10"/>
  <c r="P77" i="10"/>
  <c r="Q77" i="10"/>
  <c r="R77" i="10"/>
  <c r="P78" i="10"/>
  <c r="Q78" i="10"/>
  <c r="R78" i="10"/>
  <c r="P79" i="10"/>
  <c r="Q79" i="10"/>
  <c r="R79" i="10"/>
  <c r="P80" i="10"/>
  <c r="Q80" i="10"/>
  <c r="R80" i="10"/>
  <c r="P81" i="10"/>
  <c r="Q81" i="10"/>
  <c r="R81" i="10"/>
  <c r="P82" i="10"/>
  <c r="Q82" i="10"/>
  <c r="R82" i="10"/>
  <c r="P83" i="10"/>
  <c r="Q83" i="10"/>
  <c r="R83" i="10"/>
  <c r="P84" i="10"/>
  <c r="Q84" i="10"/>
  <c r="R84" i="10"/>
  <c r="P85" i="10"/>
  <c r="Q85" i="10"/>
  <c r="R85" i="10"/>
  <c r="P86" i="10"/>
  <c r="Q86" i="10"/>
  <c r="R86" i="10"/>
  <c r="P87" i="10"/>
  <c r="Q87" i="10"/>
  <c r="R87" i="10"/>
  <c r="P88" i="10"/>
  <c r="Q88" i="10"/>
  <c r="R88" i="10"/>
  <c r="P89" i="10"/>
  <c r="Q89" i="10"/>
  <c r="R89" i="10"/>
  <c r="P90" i="10"/>
  <c r="Q90" i="10"/>
  <c r="R90" i="10"/>
  <c r="P91" i="10"/>
  <c r="Q91" i="10"/>
  <c r="R91" i="10"/>
  <c r="P92" i="10"/>
  <c r="Q92" i="10"/>
  <c r="R92" i="10"/>
  <c r="P93" i="10"/>
  <c r="Q93" i="10"/>
  <c r="R93" i="10"/>
  <c r="P94" i="10"/>
  <c r="Q94" i="10"/>
  <c r="R94" i="10"/>
  <c r="P95" i="10"/>
  <c r="Q95" i="10"/>
  <c r="R95" i="10"/>
  <c r="P96" i="10"/>
  <c r="Q96" i="10"/>
  <c r="R96" i="10"/>
  <c r="P97" i="10"/>
  <c r="Q97" i="10"/>
  <c r="R97" i="10"/>
  <c r="P98" i="10"/>
  <c r="Q98" i="10"/>
  <c r="R98" i="10"/>
  <c r="P99" i="10"/>
  <c r="Q99" i="10"/>
  <c r="R99" i="10"/>
  <c r="P100" i="10"/>
  <c r="Q100" i="10"/>
  <c r="R100" i="10"/>
  <c r="P101" i="10"/>
  <c r="Q101" i="10"/>
  <c r="R101" i="10"/>
  <c r="P102" i="10"/>
  <c r="Q102" i="10"/>
  <c r="R102" i="10"/>
  <c r="P103" i="10"/>
  <c r="Q103" i="10"/>
  <c r="R103" i="10"/>
  <c r="P104" i="10"/>
  <c r="Q104" i="10"/>
  <c r="R104" i="10"/>
  <c r="P105" i="10"/>
  <c r="Q105" i="10"/>
  <c r="R105" i="10"/>
  <c r="P106" i="10"/>
  <c r="Q106" i="10"/>
  <c r="R106" i="10"/>
  <c r="P107" i="10"/>
  <c r="Q107" i="10"/>
  <c r="R107" i="10"/>
  <c r="P108" i="10"/>
  <c r="Q108" i="10"/>
  <c r="R108" i="10"/>
  <c r="P109" i="10"/>
  <c r="Q109" i="10"/>
  <c r="R109" i="10"/>
  <c r="P110" i="10"/>
  <c r="Q110" i="10"/>
  <c r="R110" i="10"/>
  <c r="P111" i="10"/>
  <c r="Q111" i="10"/>
  <c r="R111" i="10"/>
  <c r="P112" i="10"/>
  <c r="Q112" i="10"/>
  <c r="R112" i="10"/>
  <c r="P113" i="10"/>
  <c r="Q113" i="10"/>
  <c r="R113" i="10"/>
  <c r="P114" i="10"/>
  <c r="Q114" i="10"/>
  <c r="R114" i="10"/>
  <c r="P115" i="10"/>
  <c r="Q115" i="10"/>
  <c r="R115" i="10"/>
  <c r="P116" i="10"/>
  <c r="Q116" i="10"/>
  <c r="R116" i="10"/>
  <c r="P117" i="10"/>
  <c r="Q117" i="10"/>
  <c r="R117" i="10"/>
  <c r="P118" i="10"/>
  <c r="Q118" i="10"/>
  <c r="R118" i="10"/>
  <c r="P119" i="10"/>
  <c r="Q119" i="10"/>
  <c r="R119" i="10"/>
  <c r="P120" i="10"/>
  <c r="Q120" i="10"/>
  <c r="R120" i="10"/>
  <c r="P121" i="10"/>
  <c r="Q121" i="10"/>
  <c r="R121" i="10"/>
  <c r="P122" i="10"/>
  <c r="Q122" i="10"/>
  <c r="R122" i="10"/>
  <c r="P123" i="10"/>
  <c r="Q123" i="10"/>
  <c r="R123" i="10"/>
  <c r="P124" i="10"/>
  <c r="Q124" i="10"/>
  <c r="R124" i="10"/>
  <c r="P125" i="10"/>
  <c r="Q125" i="10"/>
  <c r="R125" i="10"/>
  <c r="P126" i="10"/>
  <c r="Q126" i="10"/>
  <c r="R126" i="10"/>
  <c r="P127" i="10"/>
  <c r="Q127" i="10"/>
  <c r="R127" i="10"/>
  <c r="P128" i="10"/>
  <c r="Q128" i="10"/>
  <c r="R128" i="10"/>
  <c r="P129" i="10"/>
  <c r="Q129" i="10"/>
  <c r="R129" i="10"/>
  <c r="P130" i="10"/>
  <c r="Q130" i="10"/>
  <c r="R130" i="10"/>
  <c r="P131" i="10"/>
  <c r="Q131" i="10"/>
  <c r="R131" i="10"/>
  <c r="P132" i="10"/>
  <c r="Q132" i="10"/>
  <c r="R132" i="10"/>
  <c r="P133" i="10"/>
  <c r="Q133" i="10"/>
  <c r="R133" i="10"/>
  <c r="P134" i="10"/>
  <c r="Q134" i="10"/>
  <c r="R134" i="10"/>
  <c r="P135" i="10"/>
  <c r="Q135" i="10"/>
  <c r="R135" i="10"/>
  <c r="P136" i="10"/>
  <c r="Q136" i="10"/>
  <c r="R136" i="10"/>
  <c r="P137" i="10"/>
  <c r="Q137" i="10"/>
  <c r="R137" i="10"/>
  <c r="P138" i="10"/>
  <c r="Q138" i="10"/>
  <c r="R138" i="10"/>
  <c r="P139" i="10"/>
  <c r="Q139" i="10"/>
  <c r="R139" i="10"/>
  <c r="P140" i="10"/>
  <c r="Q140" i="10"/>
  <c r="R140" i="10"/>
  <c r="P141" i="10"/>
  <c r="Q141" i="10"/>
  <c r="R141" i="10"/>
  <c r="P142" i="10"/>
  <c r="Q142" i="10"/>
  <c r="R142" i="10"/>
  <c r="P143" i="10"/>
  <c r="Q143" i="10"/>
  <c r="R143" i="10"/>
  <c r="P144" i="10"/>
  <c r="Q144" i="10"/>
  <c r="R144" i="10"/>
  <c r="P145" i="10"/>
  <c r="Q145" i="10"/>
  <c r="R145" i="10"/>
  <c r="P146" i="10"/>
  <c r="Q146" i="10"/>
  <c r="R146" i="10"/>
  <c r="P147" i="10"/>
  <c r="Q147" i="10"/>
  <c r="R147" i="10"/>
  <c r="P148" i="10"/>
  <c r="Q148" i="10"/>
  <c r="R148" i="10"/>
  <c r="P149" i="10"/>
  <c r="Q149" i="10"/>
  <c r="R149" i="10"/>
  <c r="P150" i="10"/>
  <c r="Q150" i="10"/>
  <c r="R150" i="10"/>
  <c r="P151" i="10"/>
  <c r="Q151" i="10"/>
  <c r="R151" i="10"/>
  <c r="P152" i="10"/>
  <c r="Q152" i="10"/>
  <c r="R152" i="10"/>
  <c r="P153" i="10"/>
  <c r="Q153" i="10"/>
  <c r="R153" i="10"/>
  <c r="P154" i="10"/>
  <c r="Q154" i="10"/>
  <c r="R154" i="10"/>
  <c r="P155" i="10"/>
  <c r="Q155" i="10"/>
  <c r="R155" i="10"/>
  <c r="P156" i="10"/>
  <c r="Q156" i="10"/>
  <c r="R156" i="10"/>
  <c r="P157" i="10"/>
  <c r="Q157" i="10"/>
  <c r="R157" i="10"/>
  <c r="P158" i="10"/>
  <c r="Q158" i="10"/>
  <c r="R158" i="10"/>
  <c r="P159" i="10"/>
  <c r="Q159" i="10"/>
  <c r="R159" i="10"/>
  <c r="P160" i="10"/>
  <c r="Q160" i="10"/>
  <c r="R160" i="10"/>
  <c r="P161" i="10"/>
  <c r="Q161" i="10"/>
  <c r="R161" i="10"/>
  <c r="P162" i="10"/>
  <c r="Q162" i="10"/>
  <c r="R162" i="10"/>
  <c r="P163" i="10"/>
  <c r="Q163" i="10"/>
  <c r="R163" i="10"/>
  <c r="P164" i="10"/>
  <c r="Q164" i="10"/>
  <c r="R164" i="10"/>
  <c r="P165" i="10"/>
  <c r="Q165" i="10"/>
  <c r="R165" i="10"/>
  <c r="P166" i="10"/>
  <c r="Q166" i="10"/>
  <c r="R166" i="10"/>
  <c r="P167" i="10"/>
  <c r="Q167" i="10"/>
  <c r="R167" i="10"/>
  <c r="P168" i="10"/>
  <c r="Q168" i="10"/>
  <c r="R168" i="10"/>
  <c r="P169" i="10"/>
  <c r="Q169" i="10"/>
  <c r="R169" i="10"/>
  <c r="P170" i="10"/>
  <c r="Q170" i="10"/>
  <c r="R170" i="10"/>
  <c r="P171" i="10"/>
  <c r="Q171" i="10"/>
  <c r="R171" i="10"/>
  <c r="P172" i="10"/>
  <c r="Q172" i="10"/>
  <c r="R172" i="10"/>
  <c r="P173" i="10"/>
  <c r="Q173" i="10"/>
  <c r="R173" i="10"/>
  <c r="P174" i="10"/>
  <c r="Q174" i="10"/>
  <c r="R174" i="10"/>
  <c r="P175" i="10"/>
  <c r="Q175" i="10"/>
  <c r="R175" i="10"/>
  <c r="P176" i="10"/>
  <c r="Q176" i="10"/>
  <c r="R176" i="10"/>
  <c r="P177" i="10"/>
  <c r="Q177" i="10"/>
  <c r="R177" i="10"/>
  <c r="P178" i="10"/>
  <c r="Q178" i="10"/>
  <c r="R178" i="10"/>
  <c r="P179" i="10"/>
  <c r="Q179" i="10"/>
  <c r="R179" i="10"/>
  <c r="P180" i="10"/>
  <c r="Q180" i="10"/>
  <c r="R180" i="10"/>
  <c r="P181" i="10"/>
  <c r="Q181" i="10"/>
  <c r="R181" i="10"/>
  <c r="P182" i="10"/>
  <c r="Q182" i="10"/>
  <c r="R182" i="10"/>
  <c r="P183" i="10"/>
  <c r="Q183" i="10"/>
  <c r="R183" i="10"/>
  <c r="P184" i="10"/>
  <c r="Q184" i="10"/>
  <c r="R184" i="10"/>
  <c r="P185" i="10"/>
  <c r="Q185" i="10"/>
  <c r="R185" i="10"/>
  <c r="P186" i="10"/>
  <c r="Q186" i="10"/>
  <c r="R186" i="10"/>
  <c r="P187" i="10"/>
  <c r="Q187" i="10"/>
  <c r="R187" i="10"/>
  <c r="P188" i="10"/>
  <c r="Q188" i="10"/>
  <c r="R188" i="10"/>
  <c r="P189" i="10"/>
  <c r="Q189" i="10"/>
  <c r="R189" i="10"/>
  <c r="P190" i="10"/>
  <c r="Q190" i="10"/>
  <c r="R190" i="10"/>
  <c r="P191" i="10"/>
  <c r="Q191" i="10"/>
  <c r="R191" i="10"/>
  <c r="P192" i="10"/>
  <c r="Q192" i="10"/>
  <c r="R192" i="10"/>
  <c r="P193" i="10"/>
  <c r="Q193" i="10"/>
  <c r="R193" i="10"/>
  <c r="P194" i="10"/>
  <c r="Q194" i="10"/>
  <c r="R194" i="10"/>
  <c r="P195" i="10"/>
  <c r="Q195" i="10"/>
  <c r="R195" i="10"/>
  <c r="P196" i="10"/>
  <c r="Q196" i="10"/>
  <c r="R196" i="10"/>
  <c r="P197" i="10"/>
  <c r="Q197" i="10"/>
  <c r="R197" i="10"/>
  <c r="P198" i="10"/>
  <c r="Q198" i="10"/>
  <c r="R198" i="10"/>
  <c r="P199" i="10"/>
  <c r="Q199" i="10"/>
  <c r="R199" i="10"/>
  <c r="P200" i="10"/>
  <c r="Q200" i="10"/>
  <c r="R200" i="10"/>
  <c r="P201" i="10"/>
  <c r="Q201" i="10"/>
  <c r="R201" i="10"/>
  <c r="P202" i="10"/>
  <c r="Q202" i="10"/>
  <c r="R202" i="10"/>
  <c r="P203" i="10"/>
  <c r="Q203" i="10"/>
  <c r="R203" i="10"/>
  <c r="P204" i="10"/>
  <c r="Q204" i="10"/>
  <c r="R204" i="10"/>
  <c r="P205" i="10"/>
  <c r="Q205" i="10"/>
  <c r="R205" i="10"/>
  <c r="P206" i="10"/>
  <c r="Q206" i="10"/>
  <c r="R206" i="10"/>
  <c r="P207" i="10"/>
  <c r="Q207" i="10"/>
  <c r="R207" i="10"/>
  <c r="P208" i="10"/>
  <c r="Q208" i="10"/>
  <c r="R208" i="10"/>
  <c r="P209" i="10"/>
  <c r="Q209" i="10"/>
  <c r="R209" i="10"/>
  <c r="P210" i="10"/>
  <c r="Q210" i="10"/>
  <c r="R210" i="10"/>
  <c r="P211" i="10"/>
  <c r="Q211" i="10"/>
  <c r="R211" i="10"/>
  <c r="P212" i="10"/>
  <c r="Q212" i="10"/>
  <c r="R212" i="10"/>
  <c r="P213" i="10"/>
  <c r="Q213" i="10"/>
  <c r="R213" i="10"/>
  <c r="P214" i="10"/>
  <c r="Q214" i="10"/>
  <c r="R214" i="10"/>
  <c r="P215" i="10"/>
  <c r="Q215" i="10"/>
  <c r="R215" i="10"/>
  <c r="P216" i="10"/>
  <c r="Q216" i="10"/>
  <c r="R216" i="10"/>
  <c r="P217" i="10"/>
  <c r="Q217" i="10"/>
  <c r="R217" i="10"/>
  <c r="P218" i="10"/>
  <c r="Q218" i="10"/>
  <c r="R218" i="10"/>
  <c r="P219" i="10"/>
  <c r="Q219" i="10"/>
  <c r="R219" i="10"/>
  <c r="P220" i="10"/>
  <c r="Q220" i="10"/>
  <c r="R220" i="10"/>
  <c r="P221" i="10"/>
  <c r="Q221" i="10"/>
  <c r="R221" i="10"/>
  <c r="P222" i="10"/>
  <c r="Q222" i="10"/>
  <c r="R222" i="10"/>
  <c r="P223" i="10"/>
  <c r="Q223" i="10"/>
  <c r="R223" i="10"/>
  <c r="P224" i="10"/>
  <c r="Q224" i="10"/>
  <c r="R224" i="10"/>
  <c r="P225" i="10"/>
  <c r="Q225" i="10"/>
  <c r="R225" i="10"/>
  <c r="P226" i="10"/>
  <c r="Q226" i="10"/>
  <c r="R226" i="10"/>
  <c r="P227" i="10"/>
  <c r="Q227" i="10"/>
  <c r="R227" i="10"/>
  <c r="P228" i="10"/>
  <c r="Q228" i="10"/>
  <c r="R228" i="10"/>
  <c r="P229" i="10"/>
  <c r="Q229" i="10"/>
  <c r="R229" i="10"/>
  <c r="P230" i="10"/>
  <c r="Q230" i="10"/>
  <c r="R230" i="10"/>
  <c r="P231" i="10"/>
  <c r="Q231" i="10"/>
  <c r="R231" i="10"/>
  <c r="P232" i="10"/>
  <c r="Q232" i="10"/>
  <c r="R232" i="10"/>
  <c r="P233" i="10"/>
  <c r="Q233" i="10"/>
  <c r="R233" i="10"/>
  <c r="P234" i="10"/>
  <c r="Q234" i="10"/>
  <c r="R234" i="10"/>
  <c r="P235" i="10"/>
  <c r="Q235" i="10"/>
  <c r="R235" i="10"/>
  <c r="P236" i="10"/>
  <c r="Q236" i="10"/>
  <c r="R236" i="10"/>
  <c r="P237" i="10"/>
  <c r="Q237" i="10"/>
  <c r="R237" i="10"/>
  <c r="P238" i="10"/>
  <c r="Q238" i="10"/>
  <c r="R238" i="10"/>
  <c r="P239" i="10"/>
  <c r="Q239" i="10"/>
  <c r="R239" i="10"/>
  <c r="P240" i="10"/>
  <c r="Q240" i="10"/>
  <c r="R240" i="10"/>
  <c r="P241" i="10"/>
  <c r="Q241" i="10"/>
  <c r="R241" i="10"/>
  <c r="P242" i="10"/>
  <c r="Q242" i="10"/>
  <c r="R242" i="10"/>
  <c r="P243" i="10"/>
  <c r="Q243" i="10"/>
  <c r="R243" i="10"/>
  <c r="P244" i="10"/>
  <c r="Q244" i="10"/>
  <c r="R244" i="10"/>
  <c r="P245" i="10"/>
  <c r="Q245" i="10"/>
  <c r="R245" i="10"/>
  <c r="P246" i="10"/>
  <c r="Q246" i="10"/>
  <c r="R246" i="10"/>
  <c r="P247" i="10"/>
  <c r="Q247" i="10"/>
  <c r="R247" i="10"/>
  <c r="P248" i="10"/>
  <c r="Q248" i="10"/>
  <c r="R248" i="10"/>
  <c r="P249" i="10"/>
  <c r="Q249" i="10"/>
  <c r="R249" i="10"/>
  <c r="P250" i="10"/>
  <c r="Q250" i="10"/>
  <c r="R250" i="10"/>
  <c r="P251" i="10"/>
  <c r="Q251" i="10"/>
  <c r="R251" i="10"/>
  <c r="P252" i="10"/>
  <c r="Q252" i="10"/>
  <c r="R252" i="10"/>
  <c r="P253" i="10"/>
  <c r="Q253" i="10"/>
  <c r="R253" i="10"/>
  <c r="P254" i="10"/>
  <c r="Q254" i="10"/>
  <c r="R254" i="10"/>
  <c r="P255" i="10"/>
  <c r="Q255" i="10"/>
  <c r="R255" i="10"/>
  <c r="P256" i="10"/>
  <c r="Q256" i="10"/>
  <c r="R256" i="10"/>
  <c r="P257" i="10"/>
  <c r="Q257" i="10"/>
  <c r="R257" i="10"/>
  <c r="P258" i="10"/>
  <c r="Q258" i="10"/>
  <c r="R258" i="10"/>
  <c r="P259" i="10"/>
  <c r="Q259" i="10"/>
  <c r="R259" i="10"/>
  <c r="P260" i="10"/>
  <c r="Q260" i="10"/>
  <c r="R260" i="10"/>
  <c r="P261" i="10"/>
  <c r="Q261" i="10"/>
  <c r="R261" i="10"/>
  <c r="P262" i="10"/>
  <c r="Q262" i="10"/>
  <c r="R262" i="10"/>
  <c r="P263" i="10"/>
  <c r="Q263" i="10"/>
  <c r="R263" i="10"/>
  <c r="P264" i="10"/>
  <c r="Q264" i="10"/>
  <c r="R264" i="10"/>
  <c r="P265" i="10"/>
  <c r="Q265" i="10"/>
  <c r="R265" i="10"/>
  <c r="P266" i="10"/>
  <c r="Q266" i="10"/>
  <c r="R266" i="10"/>
  <c r="P267" i="10"/>
  <c r="Q267" i="10"/>
  <c r="R267" i="10"/>
  <c r="P268" i="10"/>
  <c r="Q268" i="10"/>
  <c r="R268" i="10"/>
  <c r="P269" i="10"/>
  <c r="Q269" i="10"/>
  <c r="R269" i="10"/>
  <c r="P270" i="10"/>
  <c r="Q270" i="10"/>
  <c r="R270" i="10"/>
  <c r="P271" i="10"/>
  <c r="Q271" i="10"/>
  <c r="R271" i="10"/>
  <c r="P272" i="10"/>
  <c r="Q272" i="10"/>
  <c r="R272" i="10"/>
  <c r="P273" i="10"/>
  <c r="Q273" i="10"/>
  <c r="R273" i="10"/>
  <c r="P274" i="10"/>
  <c r="Q274" i="10"/>
  <c r="R274" i="10"/>
  <c r="P275" i="10"/>
  <c r="Q275" i="10"/>
  <c r="R275" i="10"/>
  <c r="P276" i="10"/>
  <c r="Q276" i="10"/>
  <c r="R276" i="10"/>
  <c r="P277" i="10"/>
  <c r="Q277" i="10"/>
  <c r="R277" i="10"/>
  <c r="P278" i="10"/>
  <c r="Q278" i="10"/>
  <c r="R278" i="10"/>
  <c r="P279" i="10"/>
  <c r="Q279" i="10"/>
  <c r="R279" i="10"/>
  <c r="P280" i="10"/>
  <c r="Q280" i="10"/>
  <c r="R280" i="10"/>
  <c r="P281" i="10"/>
  <c r="Q281" i="10"/>
  <c r="R281" i="10"/>
  <c r="P282" i="10"/>
  <c r="Q282" i="10"/>
  <c r="R282" i="10"/>
  <c r="P283" i="10"/>
  <c r="Q283" i="10"/>
  <c r="R283" i="10"/>
  <c r="P284" i="10"/>
  <c r="Q284" i="10"/>
  <c r="R284" i="10"/>
  <c r="P285" i="10"/>
  <c r="Q285" i="10"/>
  <c r="R285" i="10"/>
  <c r="P286" i="10"/>
  <c r="Q286" i="10"/>
  <c r="R286" i="10"/>
  <c r="P287" i="10"/>
  <c r="Q287" i="10"/>
  <c r="R287" i="10"/>
  <c r="P288" i="10"/>
  <c r="Q288" i="10"/>
  <c r="R288" i="10"/>
  <c r="P289" i="10"/>
  <c r="Q289" i="10"/>
  <c r="R289" i="10"/>
  <c r="P290" i="10"/>
  <c r="Q290" i="10"/>
  <c r="R290" i="10"/>
  <c r="P291" i="10"/>
  <c r="Q291" i="10"/>
  <c r="R291" i="10"/>
  <c r="P292" i="10"/>
  <c r="Q292" i="10"/>
  <c r="R292" i="10"/>
  <c r="P293" i="10"/>
  <c r="Q293" i="10"/>
  <c r="R293" i="10"/>
  <c r="P294" i="10"/>
  <c r="Q294" i="10"/>
  <c r="R294" i="10"/>
  <c r="P295" i="10"/>
  <c r="Q295" i="10"/>
  <c r="R295" i="10"/>
  <c r="P296" i="10"/>
  <c r="Q296" i="10"/>
  <c r="R296" i="10"/>
  <c r="P297" i="10"/>
  <c r="Q297" i="10"/>
  <c r="R297" i="10"/>
  <c r="P298" i="10"/>
  <c r="Q298" i="10"/>
  <c r="R298" i="10"/>
  <c r="P299" i="10"/>
  <c r="Q299" i="10"/>
  <c r="R299" i="10"/>
  <c r="P300" i="10"/>
  <c r="Q300" i="10"/>
  <c r="R300" i="10"/>
  <c r="P301" i="10"/>
  <c r="Q301" i="10"/>
  <c r="R301" i="10"/>
  <c r="P302" i="10"/>
  <c r="Q302" i="10"/>
  <c r="R302" i="10"/>
  <c r="P303" i="10"/>
  <c r="Q303" i="10"/>
  <c r="R303" i="10"/>
  <c r="P304" i="10"/>
  <c r="Q304" i="10"/>
  <c r="R304" i="10"/>
  <c r="P305" i="10"/>
  <c r="Q305" i="10"/>
  <c r="R305" i="10"/>
  <c r="P306" i="10"/>
  <c r="Q306" i="10"/>
  <c r="R306" i="10"/>
  <c r="P307" i="10"/>
  <c r="Q307" i="10"/>
  <c r="R307" i="10"/>
  <c r="P308" i="10"/>
  <c r="Q308" i="10"/>
  <c r="R308" i="10"/>
  <c r="P309" i="10"/>
  <c r="Q309" i="10"/>
  <c r="R309" i="10"/>
  <c r="P310" i="10"/>
  <c r="Q310" i="10"/>
  <c r="R310" i="10"/>
  <c r="P311" i="10"/>
  <c r="Q311" i="10"/>
  <c r="R311" i="10"/>
  <c r="P312" i="10"/>
  <c r="Q312" i="10"/>
  <c r="R312" i="10"/>
  <c r="P313" i="10"/>
  <c r="Q313" i="10"/>
  <c r="R313" i="10"/>
  <c r="P314" i="10"/>
  <c r="Q314" i="10"/>
  <c r="R314" i="10"/>
  <c r="P315" i="10"/>
  <c r="Q315" i="10"/>
  <c r="R315" i="10"/>
  <c r="P316" i="10"/>
  <c r="Q316" i="10"/>
  <c r="R316" i="10"/>
  <c r="P317" i="10"/>
  <c r="Q317" i="10"/>
  <c r="R317" i="10"/>
  <c r="P318" i="10"/>
  <c r="Q318" i="10"/>
  <c r="R318" i="10"/>
  <c r="P319" i="10"/>
  <c r="Q319" i="10"/>
  <c r="R319" i="10"/>
  <c r="P320" i="10"/>
  <c r="Q320" i="10"/>
  <c r="R320" i="10"/>
  <c r="P321" i="10"/>
  <c r="Q321" i="10"/>
  <c r="R321" i="10"/>
  <c r="P322" i="10"/>
  <c r="Q322" i="10"/>
  <c r="R322" i="10"/>
  <c r="P323" i="10"/>
  <c r="Q323" i="10"/>
  <c r="R323" i="10"/>
  <c r="P324" i="10"/>
  <c r="Q324" i="10"/>
  <c r="R324" i="10"/>
  <c r="P325" i="10"/>
  <c r="Q325" i="10"/>
  <c r="R325" i="10"/>
  <c r="P326" i="10"/>
  <c r="Q326" i="10"/>
  <c r="R326" i="10"/>
  <c r="P327" i="10"/>
  <c r="Q327" i="10"/>
  <c r="R327" i="10"/>
  <c r="P328" i="10"/>
  <c r="Q328" i="10"/>
  <c r="R328" i="10"/>
  <c r="P329" i="10"/>
  <c r="Q329" i="10"/>
  <c r="R329" i="10"/>
  <c r="P330" i="10"/>
  <c r="Q330" i="10"/>
  <c r="R330" i="10"/>
  <c r="P331" i="10"/>
  <c r="Q331" i="10"/>
  <c r="R331" i="10"/>
  <c r="P332" i="10"/>
  <c r="Q332" i="10"/>
  <c r="R332" i="10"/>
  <c r="P333" i="10"/>
  <c r="Q333" i="10"/>
  <c r="R333" i="10"/>
  <c r="P334" i="10"/>
  <c r="Q334" i="10"/>
  <c r="R334" i="10"/>
  <c r="P335" i="10"/>
  <c r="Q335" i="10"/>
  <c r="R335" i="10"/>
  <c r="P336" i="10"/>
  <c r="Q336" i="10"/>
  <c r="R336" i="10"/>
  <c r="P337" i="10"/>
  <c r="Q337" i="10"/>
  <c r="R337" i="10"/>
  <c r="P338" i="10"/>
  <c r="Q338" i="10"/>
  <c r="R338" i="10"/>
  <c r="P339" i="10"/>
  <c r="Q339" i="10"/>
  <c r="R339" i="10"/>
  <c r="P340" i="10"/>
  <c r="Q340" i="10"/>
  <c r="R340" i="10"/>
  <c r="P341" i="10"/>
  <c r="Q341" i="10"/>
  <c r="R341" i="10"/>
  <c r="P342" i="10"/>
  <c r="Q342" i="10"/>
  <c r="R342" i="10"/>
  <c r="P343" i="10"/>
  <c r="Q343" i="10"/>
  <c r="R343" i="10"/>
  <c r="P344" i="10"/>
  <c r="Q344" i="10"/>
  <c r="R344" i="10"/>
  <c r="P345" i="10"/>
  <c r="Q345" i="10"/>
  <c r="R345" i="10"/>
  <c r="P346" i="10"/>
  <c r="Q346" i="10"/>
  <c r="R346" i="10"/>
  <c r="P347" i="10"/>
  <c r="Q347" i="10"/>
  <c r="R347" i="10"/>
  <c r="P348" i="10"/>
  <c r="Q348" i="10"/>
  <c r="R348" i="10"/>
  <c r="P349" i="10"/>
  <c r="Q349" i="10"/>
  <c r="R349" i="10"/>
  <c r="P350" i="10"/>
  <c r="Q350" i="10"/>
  <c r="R350" i="10"/>
  <c r="P351" i="10"/>
  <c r="Q351" i="10"/>
  <c r="R351" i="10"/>
  <c r="P352" i="10"/>
  <c r="Q352" i="10"/>
  <c r="R352" i="10"/>
  <c r="P353" i="10"/>
  <c r="Q353" i="10"/>
  <c r="R353" i="10"/>
  <c r="P354" i="10"/>
  <c r="Q354" i="10"/>
  <c r="R354" i="10"/>
  <c r="P355" i="10"/>
  <c r="Q355" i="10"/>
  <c r="R355" i="10"/>
  <c r="P356" i="10"/>
  <c r="Q356" i="10"/>
  <c r="R356"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7" i="10"/>
  <c r="O88" i="10"/>
  <c r="O89" i="10"/>
  <c r="O90" i="10"/>
  <c r="O91" i="10"/>
  <c r="O92" i="10"/>
  <c r="O93" i="10"/>
  <c r="O94" i="10"/>
  <c r="O95" i="10"/>
  <c r="O96" i="10"/>
  <c r="O97" i="10"/>
  <c r="O98" i="10"/>
  <c r="O99" i="10"/>
  <c r="O100" i="10"/>
  <c r="O101" i="10"/>
  <c r="O102" i="10"/>
  <c r="O103" i="10"/>
  <c r="O104" i="10"/>
  <c r="O105" i="10"/>
  <c r="O106" i="10"/>
  <c r="O107" i="10"/>
  <c r="O108" i="10"/>
  <c r="O109" i="10"/>
  <c r="O110" i="10"/>
  <c r="O111" i="10"/>
  <c r="O112" i="10"/>
  <c r="O113" i="10"/>
  <c r="O114" i="10"/>
  <c r="O115" i="10"/>
  <c r="O116" i="10"/>
  <c r="O117" i="10"/>
  <c r="O118" i="10"/>
  <c r="O119" i="10"/>
  <c r="O120" i="10"/>
  <c r="O121" i="10"/>
  <c r="O122" i="10"/>
  <c r="O123" i="10"/>
  <c r="O124" i="10"/>
  <c r="O125" i="10"/>
  <c r="O126" i="10"/>
  <c r="O127" i="10"/>
  <c r="O128" i="10"/>
  <c r="O129" i="10"/>
  <c r="O130" i="10"/>
  <c r="O131" i="10"/>
  <c r="O132" i="10"/>
  <c r="O133" i="10"/>
  <c r="O134" i="10"/>
  <c r="O135" i="10"/>
  <c r="O136" i="10"/>
  <c r="O137" i="10"/>
  <c r="O138" i="10"/>
  <c r="O139" i="10"/>
  <c r="O140" i="10"/>
  <c r="O141" i="10"/>
  <c r="O142" i="10"/>
  <c r="O143" i="10"/>
  <c r="O144" i="10"/>
  <c r="O145" i="10"/>
  <c r="O146" i="10"/>
  <c r="O147" i="10"/>
  <c r="O148" i="10"/>
  <c r="O149" i="10"/>
  <c r="O150" i="10"/>
  <c r="O151" i="10"/>
  <c r="O152" i="10"/>
  <c r="O153" i="10"/>
  <c r="O154" i="10"/>
  <c r="O155" i="10"/>
  <c r="O156" i="10"/>
  <c r="O157" i="10"/>
  <c r="O158" i="10"/>
  <c r="O159" i="10"/>
  <c r="O160" i="10"/>
  <c r="O161" i="10"/>
  <c r="O162" i="10"/>
  <c r="O163" i="10"/>
  <c r="O164" i="10"/>
  <c r="O165" i="10"/>
  <c r="O166" i="10"/>
  <c r="O167" i="10"/>
  <c r="O168" i="10"/>
  <c r="O169" i="10"/>
  <c r="O170" i="10"/>
  <c r="O171" i="10"/>
  <c r="O172" i="10"/>
  <c r="O173" i="10"/>
  <c r="O174" i="10"/>
  <c r="O175" i="10"/>
  <c r="O176" i="10"/>
  <c r="O177" i="10"/>
  <c r="O178" i="10"/>
  <c r="O179" i="10"/>
  <c r="O180" i="10"/>
  <c r="O181" i="10"/>
  <c r="O182" i="10"/>
  <c r="O183" i="10"/>
  <c r="O184" i="10"/>
  <c r="O185" i="10"/>
  <c r="O186" i="10"/>
  <c r="O187" i="10"/>
  <c r="O188" i="10"/>
  <c r="O189" i="10"/>
  <c r="O190" i="10"/>
  <c r="O191" i="10"/>
  <c r="O192" i="10"/>
  <c r="O193" i="10"/>
  <c r="O194" i="10"/>
  <c r="O195" i="10"/>
  <c r="O196" i="10"/>
  <c r="O197" i="10"/>
  <c r="O198" i="10"/>
  <c r="O199" i="10"/>
  <c r="O200" i="10"/>
  <c r="O201" i="10"/>
  <c r="O202" i="10"/>
  <c r="O203" i="10"/>
  <c r="O204" i="10"/>
  <c r="O205" i="10"/>
  <c r="O206" i="10"/>
  <c r="O207" i="10"/>
  <c r="O208" i="10"/>
  <c r="O209" i="10"/>
  <c r="O210" i="10"/>
  <c r="O211" i="10"/>
  <c r="O212" i="10"/>
  <c r="O213" i="10"/>
  <c r="O214" i="10"/>
  <c r="O215" i="10"/>
  <c r="O216" i="10"/>
  <c r="O217" i="10"/>
  <c r="O218" i="10"/>
  <c r="O219" i="10"/>
  <c r="O220" i="10"/>
  <c r="O221" i="10"/>
  <c r="O222" i="10"/>
  <c r="O223" i="10"/>
  <c r="O224" i="10"/>
  <c r="O225" i="10"/>
  <c r="O226" i="10"/>
  <c r="O227" i="10"/>
  <c r="O228" i="10"/>
  <c r="O229" i="10"/>
  <c r="O230" i="10"/>
  <c r="O231" i="10"/>
  <c r="O232" i="10"/>
  <c r="O233" i="10"/>
  <c r="O234" i="10"/>
  <c r="O235" i="10"/>
  <c r="O236" i="10"/>
  <c r="O237" i="10"/>
  <c r="O238" i="10"/>
  <c r="O239" i="10"/>
  <c r="O240" i="10"/>
  <c r="O241" i="10"/>
  <c r="O242" i="10"/>
  <c r="O243" i="10"/>
  <c r="O244" i="10"/>
  <c r="O245" i="10"/>
  <c r="O246" i="10"/>
  <c r="O247" i="10"/>
  <c r="O248" i="10"/>
  <c r="O249" i="10"/>
  <c r="O250" i="10"/>
  <c r="O251" i="10"/>
  <c r="O252" i="10"/>
  <c r="O253" i="10"/>
  <c r="O254" i="10"/>
  <c r="O255" i="10"/>
  <c r="O256" i="10"/>
  <c r="O257" i="10"/>
  <c r="O258" i="10"/>
  <c r="O259" i="10"/>
  <c r="O260" i="10"/>
  <c r="O261" i="10"/>
  <c r="O262" i="10"/>
  <c r="O263" i="10"/>
  <c r="O264" i="10"/>
  <c r="O265" i="10"/>
  <c r="O266" i="10"/>
  <c r="O267" i="10"/>
  <c r="O268" i="10"/>
  <c r="O269" i="10"/>
  <c r="O270" i="10"/>
  <c r="O271" i="10"/>
  <c r="O272" i="10"/>
  <c r="O273" i="10"/>
  <c r="O274" i="10"/>
  <c r="O275" i="10"/>
  <c r="O276" i="10"/>
  <c r="O277" i="10"/>
  <c r="O278" i="10"/>
  <c r="O279" i="10"/>
  <c r="O280" i="10"/>
  <c r="O281" i="10"/>
  <c r="O282" i="10"/>
  <c r="O283" i="10"/>
  <c r="O284" i="10"/>
  <c r="O285" i="10"/>
  <c r="O286" i="10"/>
  <c r="O287" i="10"/>
  <c r="O288" i="10"/>
  <c r="O289" i="10"/>
  <c r="O290" i="10"/>
  <c r="O291" i="10"/>
  <c r="O292" i="10"/>
  <c r="O293" i="10"/>
  <c r="O294" i="10"/>
  <c r="O295" i="10"/>
  <c r="O296" i="10"/>
  <c r="O297" i="10"/>
  <c r="O298" i="10"/>
  <c r="O299" i="10"/>
  <c r="O300" i="10"/>
  <c r="O301" i="10"/>
  <c r="O302" i="10"/>
  <c r="O303" i="10"/>
  <c r="O304" i="10"/>
  <c r="O305" i="10"/>
  <c r="O306" i="10"/>
  <c r="O307" i="10"/>
  <c r="O308" i="10"/>
  <c r="O309" i="10"/>
  <c r="O310" i="10"/>
  <c r="O311" i="10"/>
  <c r="O312" i="10"/>
  <c r="O313" i="10"/>
  <c r="O314" i="10"/>
  <c r="O315" i="10"/>
  <c r="O316" i="10"/>
  <c r="O317" i="10"/>
  <c r="O318" i="10"/>
  <c r="O319" i="10"/>
  <c r="O320" i="10"/>
  <c r="O321" i="10"/>
  <c r="O322" i="10"/>
  <c r="O323" i="10"/>
  <c r="O324" i="10"/>
  <c r="O325" i="10"/>
  <c r="O326" i="10"/>
  <c r="O327" i="10"/>
  <c r="O328" i="10"/>
  <c r="O329" i="10"/>
  <c r="O330" i="10"/>
  <c r="O331" i="10"/>
  <c r="O332" i="10"/>
  <c r="O333" i="10"/>
  <c r="O334" i="10"/>
  <c r="O335" i="10"/>
  <c r="O336" i="10"/>
  <c r="O337" i="10"/>
  <c r="O338" i="10"/>
  <c r="O339" i="10"/>
  <c r="O340" i="10"/>
  <c r="O341" i="10"/>
  <c r="O342" i="10"/>
  <c r="O343" i="10"/>
  <c r="O344" i="10"/>
  <c r="O345" i="10"/>
  <c r="O346" i="10"/>
  <c r="O347" i="10"/>
  <c r="O348" i="10"/>
  <c r="O349" i="10"/>
  <c r="O350" i="10"/>
  <c r="O351" i="10"/>
  <c r="O352" i="10"/>
  <c r="O353" i="10"/>
  <c r="O354" i="10"/>
  <c r="O355" i="10"/>
  <c r="O356" i="10"/>
  <c r="M22" i="10" l="1"/>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311" i="10"/>
  <c r="M312" i="10"/>
  <c r="M313" i="10"/>
  <c r="M314" i="10"/>
  <c r="M315" i="10"/>
  <c r="M316" i="10"/>
  <c r="M317" i="10"/>
  <c r="M318" i="10"/>
  <c r="M319" i="10"/>
  <c r="M320" i="10"/>
  <c r="M321"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46" i="10"/>
  <c r="M347" i="10"/>
  <c r="M348" i="10"/>
  <c r="M349" i="10"/>
  <c r="M350" i="10"/>
  <c r="M351" i="10"/>
  <c r="M352" i="10"/>
  <c r="M353" i="10"/>
  <c r="M354" i="10"/>
  <c r="M355" i="10"/>
  <c r="M356"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0" i="10"/>
  <c r="L91" i="10"/>
  <c r="L92" i="10"/>
  <c r="L93" i="10"/>
  <c r="L94" i="10"/>
  <c r="L95" i="10"/>
  <c r="L96" i="10"/>
  <c r="L97" i="10"/>
  <c r="L98" i="10"/>
  <c r="L99" i="10"/>
  <c r="L100" i="10"/>
  <c r="L101" i="10"/>
  <c r="L102" i="10"/>
  <c r="L103" i="10"/>
  <c r="L104" i="10"/>
  <c r="L105" i="10"/>
  <c r="L106" i="10"/>
  <c r="L107" i="10"/>
  <c r="L108" i="10"/>
  <c r="L109" i="10"/>
  <c r="L110" i="10"/>
  <c r="L111" i="10"/>
  <c r="L112" i="10"/>
  <c r="L113" i="10"/>
  <c r="L114" i="10"/>
  <c r="L115" i="10"/>
  <c r="L116" i="10"/>
  <c r="L117" i="10"/>
  <c r="L118" i="10"/>
  <c r="L119" i="10"/>
  <c r="L120" i="10"/>
  <c r="L121" i="10"/>
  <c r="L122" i="10"/>
  <c r="L123" i="10"/>
  <c r="L124" i="10"/>
  <c r="L125" i="10"/>
  <c r="L126" i="10"/>
  <c r="L127" i="10"/>
  <c r="L128" i="10"/>
  <c r="L129" i="10"/>
  <c r="L130" i="10"/>
  <c r="L131" i="10"/>
  <c r="L132" i="10"/>
  <c r="L133" i="10"/>
  <c r="L134" i="10"/>
  <c r="L135" i="10"/>
  <c r="L136" i="10"/>
  <c r="L137" i="10"/>
  <c r="L138" i="10"/>
  <c r="L139" i="10"/>
  <c r="L140" i="10"/>
  <c r="L141" i="10"/>
  <c r="L142" i="10"/>
  <c r="L143" i="10"/>
  <c r="L144" i="10"/>
  <c r="L145" i="10"/>
  <c r="L146" i="10"/>
  <c r="L147" i="10"/>
  <c r="L148" i="10"/>
  <c r="L149" i="10"/>
  <c r="L150" i="10"/>
  <c r="L151" i="10"/>
  <c r="L152" i="10"/>
  <c r="L153" i="10"/>
  <c r="L154" i="10"/>
  <c r="L155" i="10"/>
  <c r="L156" i="10"/>
  <c r="L157" i="10"/>
  <c r="L158" i="10"/>
  <c r="L159" i="10"/>
  <c r="L160" i="10"/>
  <c r="L161" i="10"/>
  <c r="L162" i="10"/>
  <c r="L163" i="10"/>
  <c r="L164" i="10"/>
  <c r="L165" i="10"/>
  <c r="L166" i="10"/>
  <c r="L167" i="10"/>
  <c r="L168" i="10"/>
  <c r="L169" i="10"/>
  <c r="L170" i="10"/>
  <c r="L171" i="10"/>
  <c r="L172" i="10"/>
  <c r="L173" i="10"/>
  <c r="L174" i="10"/>
  <c r="L175" i="10"/>
  <c r="L176" i="10"/>
  <c r="L177" i="10"/>
  <c r="L178" i="10"/>
  <c r="L179" i="10"/>
  <c r="L180" i="10"/>
  <c r="L181" i="10"/>
  <c r="L182" i="10"/>
  <c r="L183" i="10"/>
  <c r="L184" i="10"/>
  <c r="L185" i="10"/>
  <c r="L186" i="10"/>
  <c r="L187" i="10"/>
  <c r="L188" i="10"/>
  <c r="L189" i="10"/>
  <c r="L190" i="10"/>
  <c r="L191" i="10"/>
  <c r="L192" i="10"/>
  <c r="L193" i="10"/>
  <c r="L194" i="10"/>
  <c r="L195" i="10"/>
  <c r="L196" i="10"/>
  <c r="L197" i="10"/>
  <c r="L198" i="10"/>
  <c r="L199" i="10"/>
  <c r="L200" i="10"/>
  <c r="L201" i="10"/>
  <c r="L202" i="10"/>
  <c r="L203" i="10"/>
  <c r="L204" i="10"/>
  <c r="L205" i="10"/>
  <c r="L206" i="10"/>
  <c r="L207" i="10"/>
  <c r="L208" i="10"/>
  <c r="L209" i="10"/>
  <c r="L210" i="10"/>
  <c r="L211" i="10"/>
  <c r="L212" i="10"/>
  <c r="L213" i="10"/>
  <c r="L214" i="10"/>
  <c r="L215" i="10"/>
  <c r="L216" i="10"/>
  <c r="L217" i="10"/>
  <c r="L218" i="10"/>
  <c r="L219" i="10"/>
  <c r="L220" i="10"/>
  <c r="L221" i="10"/>
  <c r="L222" i="10"/>
  <c r="L223" i="10"/>
  <c r="L224" i="10"/>
  <c r="L225" i="10"/>
  <c r="L226" i="10"/>
  <c r="L227" i="10"/>
  <c r="L228" i="10"/>
  <c r="L229" i="10"/>
  <c r="L230" i="10"/>
  <c r="L231" i="10"/>
  <c r="L232" i="10"/>
  <c r="L233" i="10"/>
  <c r="L234" i="10"/>
  <c r="L235" i="10"/>
  <c r="L236" i="10"/>
  <c r="L237" i="10"/>
  <c r="L238" i="10"/>
  <c r="L239" i="10"/>
  <c r="L240" i="10"/>
  <c r="L241" i="10"/>
  <c r="L242" i="10"/>
  <c r="L243" i="10"/>
  <c r="L244" i="10"/>
  <c r="L245" i="10"/>
  <c r="L246" i="10"/>
  <c r="L247" i="10"/>
  <c r="L248" i="10"/>
  <c r="L249" i="10"/>
  <c r="L250" i="10"/>
  <c r="L251" i="10"/>
  <c r="L252" i="10"/>
  <c r="L253" i="10"/>
  <c r="L254" i="10"/>
  <c r="L255" i="10"/>
  <c r="L256" i="10"/>
  <c r="L257" i="10"/>
  <c r="L258" i="10"/>
  <c r="L259" i="10"/>
  <c r="L260" i="10"/>
  <c r="L261" i="10"/>
  <c r="L262" i="10"/>
  <c r="L263" i="10"/>
  <c r="L264" i="10"/>
  <c r="L265" i="10"/>
  <c r="L266" i="10"/>
  <c r="L267" i="10"/>
  <c r="L268" i="10"/>
  <c r="L269" i="10"/>
  <c r="L270" i="10"/>
  <c r="L271" i="10"/>
  <c r="L272" i="10"/>
  <c r="L273" i="10"/>
  <c r="L274" i="10"/>
  <c r="L275" i="10"/>
  <c r="L276" i="10"/>
  <c r="L277" i="10"/>
  <c r="L278" i="10"/>
  <c r="L279" i="10"/>
  <c r="L280" i="10"/>
  <c r="L281" i="10"/>
  <c r="L282" i="10"/>
  <c r="L283" i="10"/>
  <c r="L284" i="10"/>
  <c r="L285" i="10"/>
  <c r="L286" i="10"/>
  <c r="L287" i="10"/>
  <c r="L288" i="10"/>
  <c r="L289" i="10"/>
  <c r="L290" i="10"/>
  <c r="L291" i="10"/>
  <c r="L292" i="10"/>
  <c r="L293" i="10"/>
  <c r="L294" i="10"/>
  <c r="L295" i="10"/>
  <c r="L296" i="10"/>
  <c r="L297" i="10"/>
  <c r="L298" i="10"/>
  <c r="L299" i="10"/>
  <c r="L300" i="10"/>
  <c r="L301" i="10"/>
  <c r="L302" i="10"/>
  <c r="L303" i="10"/>
  <c r="L304" i="10"/>
  <c r="L305" i="10"/>
  <c r="L306" i="10"/>
  <c r="L307" i="10"/>
  <c r="L308" i="10"/>
  <c r="L309" i="10"/>
  <c r="L310" i="10"/>
  <c r="L311" i="10"/>
  <c r="L312" i="10"/>
  <c r="L313" i="10"/>
  <c r="L314" i="10"/>
  <c r="L315" i="10"/>
  <c r="L316" i="10"/>
  <c r="L317" i="10"/>
  <c r="L318" i="10"/>
  <c r="L319" i="10"/>
  <c r="L320" i="10"/>
  <c r="L321" i="10"/>
  <c r="L322" i="10"/>
  <c r="L323" i="10"/>
  <c r="L324" i="10"/>
  <c r="L325" i="10"/>
  <c r="L326" i="10"/>
  <c r="L327" i="10"/>
  <c r="L328" i="10"/>
  <c r="L329" i="10"/>
  <c r="L330" i="10"/>
  <c r="L331" i="10"/>
  <c r="L332" i="10"/>
  <c r="L333" i="10"/>
  <c r="L334" i="10"/>
  <c r="L335" i="10"/>
  <c r="L336" i="10"/>
  <c r="L337" i="10"/>
  <c r="L338" i="10"/>
  <c r="L339" i="10"/>
  <c r="L340" i="10"/>
  <c r="L341" i="10"/>
  <c r="L342" i="10"/>
  <c r="L343" i="10"/>
  <c r="L344" i="10"/>
  <c r="L345" i="10"/>
  <c r="L346" i="10"/>
  <c r="L347" i="10"/>
  <c r="L348" i="10"/>
  <c r="L349" i="10"/>
  <c r="L350" i="10"/>
  <c r="L351" i="10"/>
  <c r="L352" i="10"/>
  <c r="L353" i="10"/>
  <c r="L354" i="10"/>
  <c r="L355" i="10"/>
  <c r="L356"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118" i="10"/>
  <c r="J119" i="10"/>
  <c r="J120" i="10"/>
  <c r="J121" i="10"/>
  <c r="J122" i="10"/>
  <c r="J123" i="10"/>
  <c r="J124" i="10"/>
  <c r="J125" i="10"/>
  <c r="J126" i="10"/>
  <c r="J127" i="10"/>
  <c r="J128" i="10"/>
  <c r="J129" i="10"/>
  <c r="J130" i="10"/>
  <c r="J131" i="10"/>
  <c r="J132" i="10"/>
  <c r="J133" i="10"/>
  <c r="J134" i="10"/>
  <c r="J135" i="10"/>
  <c r="J136" i="10"/>
  <c r="J137" i="10"/>
  <c r="J138" i="10"/>
  <c r="J139" i="10"/>
  <c r="J140" i="10"/>
  <c r="J141" i="10"/>
  <c r="J142" i="10"/>
  <c r="J143" i="10"/>
  <c r="J144" i="10"/>
  <c r="J145" i="10"/>
  <c r="J146" i="10"/>
  <c r="J147" i="10"/>
  <c r="J148" i="10"/>
  <c r="J149" i="10"/>
  <c r="J150" i="10"/>
  <c r="J151" i="10"/>
  <c r="J152" i="10"/>
  <c r="J153" i="10"/>
  <c r="J154" i="10"/>
  <c r="J155" i="10"/>
  <c r="J156" i="10"/>
  <c r="J157" i="10"/>
  <c r="J158" i="10"/>
  <c r="J159" i="10"/>
  <c r="J160" i="10"/>
  <c r="J161" i="10"/>
  <c r="J162" i="10"/>
  <c r="J163" i="10"/>
  <c r="J164" i="10"/>
  <c r="J165" i="10"/>
  <c r="J166" i="10"/>
  <c r="J167" i="10"/>
  <c r="J168" i="10"/>
  <c r="J169" i="10"/>
  <c r="J170" i="10"/>
  <c r="J171" i="10"/>
  <c r="J172" i="10"/>
  <c r="J173" i="10"/>
  <c r="J174" i="10"/>
  <c r="J175" i="10"/>
  <c r="J176" i="10"/>
  <c r="J177" i="10"/>
  <c r="J178" i="10"/>
  <c r="J179" i="10"/>
  <c r="J180" i="10"/>
  <c r="J181" i="10"/>
  <c r="J182" i="10"/>
  <c r="J183" i="10"/>
  <c r="J184" i="10"/>
  <c r="J185" i="10"/>
  <c r="J186" i="10"/>
  <c r="J187" i="10"/>
  <c r="J188" i="10"/>
  <c r="J189" i="10"/>
  <c r="J190" i="10"/>
  <c r="J191" i="10"/>
  <c r="J192" i="10"/>
  <c r="J193" i="10"/>
  <c r="J194" i="10"/>
  <c r="J195" i="10"/>
  <c r="J196" i="10"/>
  <c r="J197" i="10"/>
  <c r="J198" i="10"/>
  <c r="J199" i="10"/>
  <c r="J200" i="10"/>
  <c r="J201" i="10"/>
  <c r="J202" i="10"/>
  <c r="J203" i="10"/>
  <c r="J204" i="10"/>
  <c r="J205" i="10"/>
  <c r="J206" i="10"/>
  <c r="J207" i="10"/>
  <c r="J208" i="10"/>
  <c r="J209" i="10"/>
  <c r="J210" i="10"/>
  <c r="J211" i="10"/>
  <c r="J212" i="10"/>
  <c r="J213" i="10"/>
  <c r="J214" i="10"/>
  <c r="J215" i="10"/>
  <c r="J216" i="10"/>
  <c r="J217" i="10"/>
  <c r="J218" i="10"/>
  <c r="J219" i="10"/>
  <c r="J220" i="10"/>
  <c r="J221" i="10"/>
  <c r="J222" i="10"/>
  <c r="J223" i="10"/>
  <c r="J224" i="10"/>
  <c r="J225" i="10"/>
  <c r="J226" i="10"/>
  <c r="J227" i="10"/>
  <c r="J228" i="10"/>
  <c r="J229" i="10"/>
  <c r="J230" i="10"/>
  <c r="J231" i="10"/>
  <c r="J232" i="10"/>
  <c r="J233" i="10"/>
  <c r="J234" i="10"/>
  <c r="J235" i="10"/>
  <c r="J236" i="10"/>
  <c r="J237" i="10"/>
  <c r="J238" i="10"/>
  <c r="J239" i="10"/>
  <c r="J240" i="10"/>
  <c r="J241" i="10"/>
  <c r="J242" i="10"/>
  <c r="J243" i="10"/>
  <c r="J244" i="10"/>
  <c r="J245" i="10"/>
  <c r="J246" i="10"/>
  <c r="J247" i="10"/>
  <c r="J248" i="10"/>
  <c r="J249" i="10"/>
  <c r="J250" i="10"/>
  <c r="J251" i="10"/>
  <c r="J252" i="10"/>
  <c r="J253" i="10"/>
  <c r="J254" i="10"/>
  <c r="J255" i="10"/>
  <c r="J256" i="10"/>
  <c r="J257" i="10"/>
  <c r="J258" i="10"/>
  <c r="J259" i="10"/>
  <c r="J260" i="10"/>
  <c r="J261" i="10"/>
  <c r="J262" i="10"/>
  <c r="J263" i="10"/>
  <c r="J264" i="10"/>
  <c r="J265" i="10"/>
  <c r="J266" i="10"/>
  <c r="J267" i="10"/>
  <c r="J268" i="10"/>
  <c r="J269" i="10"/>
  <c r="J270" i="10"/>
  <c r="J271" i="10"/>
  <c r="J272" i="10"/>
  <c r="J273" i="10"/>
  <c r="J274" i="10"/>
  <c r="J275" i="10"/>
  <c r="J276" i="10"/>
  <c r="J277" i="10"/>
  <c r="J278" i="10"/>
  <c r="J279" i="10"/>
  <c r="J280" i="10"/>
  <c r="J281" i="10"/>
  <c r="J282" i="10"/>
  <c r="J283" i="10"/>
  <c r="J284" i="10"/>
  <c r="J285" i="10"/>
  <c r="J286" i="10"/>
  <c r="J287" i="10"/>
  <c r="J288" i="10"/>
  <c r="J289" i="10"/>
  <c r="J290" i="10"/>
  <c r="J291" i="10"/>
  <c r="J292" i="10"/>
  <c r="J293" i="10"/>
  <c r="J294" i="10"/>
  <c r="J295" i="10"/>
  <c r="J296" i="10"/>
  <c r="J297" i="10"/>
  <c r="J298" i="10"/>
  <c r="J299" i="10"/>
  <c r="J300" i="10"/>
  <c r="J301" i="10"/>
  <c r="J302" i="10"/>
  <c r="J303" i="10"/>
  <c r="J304" i="10"/>
  <c r="J305" i="10"/>
  <c r="J306" i="10"/>
  <c r="J307" i="10"/>
  <c r="J308" i="10"/>
  <c r="J309" i="10"/>
  <c r="J310" i="10"/>
  <c r="J311" i="10"/>
  <c r="J312" i="10"/>
  <c r="J313" i="10"/>
  <c r="J314" i="10"/>
  <c r="J315" i="10"/>
  <c r="J316" i="10"/>
  <c r="J317" i="10"/>
  <c r="J318" i="10"/>
  <c r="J319" i="10"/>
  <c r="J320" i="10"/>
  <c r="J321" i="10"/>
  <c r="J322" i="10"/>
  <c r="J323" i="10"/>
  <c r="J324" i="10"/>
  <c r="J325" i="10"/>
  <c r="J326" i="10"/>
  <c r="J327" i="10"/>
  <c r="J328" i="10"/>
  <c r="J329" i="10"/>
  <c r="J330" i="10"/>
  <c r="J331" i="10"/>
  <c r="J332" i="10"/>
  <c r="J333" i="10"/>
  <c r="J334" i="10"/>
  <c r="J335" i="10"/>
  <c r="J336" i="10"/>
  <c r="J337" i="10"/>
  <c r="J338" i="10"/>
  <c r="J339" i="10"/>
  <c r="J340" i="10"/>
  <c r="J341" i="10"/>
  <c r="J342" i="10"/>
  <c r="J343" i="10"/>
  <c r="J344" i="10"/>
  <c r="J345" i="10"/>
  <c r="J346" i="10"/>
  <c r="J347" i="10"/>
  <c r="J348" i="10"/>
  <c r="J349" i="10"/>
  <c r="J350" i="10"/>
  <c r="J351" i="10"/>
  <c r="J352" i="10"/>
  <c r="J353" i="10"/>
  <c r="J354" i="10"/>
  <c r="J355" i="10"/>
  <c r="J356"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339" i="10"/>
  <c r="H340" i="10"/>
  <c r="H341" i="10"/>
  <c r="H342" i="10"/>
  <c r="H343" i="10"/>
  <c r="H344" i="10"/>
  <c r="H345" i="10"/>
  <c r="H346" i="10"/>
  <c r="H347" i="10"/>
  <c r="H348" i="10"/>
  <c r="H349" i="10"/>
  <c r="H350" i="10"/>
  <c r="H351" i="10"/>
  <c r="H352" i="10"/>
  <c r="H353" i="10"/>
  <c r="H354" i="10"/>
  <c r="H355" i="10"/>
  <c r="H356" i="10"/>
  <c r="L7" i="10"/>
  <c r="L8" i="10"/>
  <c r="L6" i="10"/>
  <c r="I7" i="10"/>
  <c r="I8" i="10"/>
  <c r="I6" i="10"/>
  <c r="F8" i="10"/>
  <c r="F7" i="10"/>
  <c r="F6" i="10"/>
  <c r="M21" i="10" l="1"/>
  <c r="B17" i="8" l="1"/>
  <c r="J20" i="2" l="1"/>
  <c r="J21" i="2"/>
  <c r="AO23" i="8" l="1"/>
  <c r="AN23" i="8"/>
  <c r="AM23" i="8"/>
  <c r="AL23" i="8"/>
  <c r="AK23" i="8"/>
  <c r="AJ23" i="8"/>
  <c r="AI23" i="8"/>
  <c r="AH23" i="8"/>
  <c r="AG23" i="8"/>
  <c r="AF23" i="8"/>
  <c r="AE23" i="8"/>
  <c r="AD23" i="8"/>
  <c r="N30" i="8" l="1"/>
  <c r="M30" i="8"/>
  <c r="L30" i="8"/>
  <c r="K30" i="8"/>
  <c r="J30" i="8"/>
  <c r="I30" i="8"/>
  <c r="H30" i="8"/>
  <c r="G30" i="8"/>
  <c r="F30" i="8"/>
  <c r="E30" i="8"/>
  <c r="D30" i="8"/>
  <c r="C30" i="8"/>
  <c r="S23" i="8"/>
  <c r="AB23" i="8"/>
  <c r="AA23" i="8"/>
  <c r="Z23" i="8"/>
  <c r="Y23" i="8"/>
  <c r="X23" i="8"/>
  <c r="W23" i="8"/>
  <c r="V23" i="8"/>
  <c r="U23" i="8"/>
  <c r="T23" i="8"/>
  <c r="R23" i="8"/>
  <c r="Q23" i="8"/>
  <c r="O23" i="8" l="1"/>
  <c r="B18" i="13"/>
  <c r="S21" i="10"/>
  <c r="S22" i="10"/>
  <c r="S23" i="10"/>
  <c r="S24" i="10"/>
  <c r="S25" i="10"/>
  <c r="S26" i="10"/>
  <c r="S27" i="10"/>
  <c r="S28" i="10"/>
  <c r="S29" i="10"/>
  <c r="S30" i="10"/>
  <c r="R30" i="10"/>
  <c r="R29" i="10"/>
  <c r="R28" i="10"/>
  <c r="R27" i="10"/>
  <c r="R26" i="10"/>
  <c r="R25" i="10"/>
  <c r="R24" i="10"/>
  <c r="R23" i="10"/>
  <c r="R22" i="10"/>
  <c r="R21" i="10"/>
  <c r="Q30" i="10"/>
  <c r="Q29" i="10"/>
  <c r="Q28" i="10"/>
  <c r="Q27" i="10"/>
  <c r="Q26" i="10"/>
  <c r="Q25" i="10"/>
  <c r="Q24" i="10"/>
  <c r="Q23" i="10"/>
  <c r="Q22" i="10"/>
  <c r="Q21" i="10"/>
  <c r="O21" i="10"/>
  <c r="P21" i="10"/>
  <c r="O22" i="10"/>
  <c r="P22" i="10"/>
  <c r="O23" i="10"/>
  <c r="P23" i="10"/>
  <c r="O24" i="10"/>
  <c r="P24" i="10"/>
  <c r="O25" i="10"/>
  <c r="P25" i="10"/>
  <c r="O26" i="10"/>
  <c r="P26" i="10"/>
  <c r="O27" i="10"/>
  <c r="P27" i="10"/>
  <c r="O28" i="10"/>
  <c r="P28" i="10"/>
  <c r="O29" i="10"/>
  <c r="P29" i="10"/>
  <c r="O30" i="10"/>
  <c r="P30" i="10"/>
  <c r="O19" i="2"/>
  <c r="O20" i="2"/>
  <c r="L21" i="13" l="1"/>
  <c r="M21" i="13"/>
  <c r="N21" i="13"/>
  <c r="L21" i="10"/>
  <c r="J21" i="10"/>
  <c r="H21" i="10"/>
  <c r="N20" i="13"/>
  <c r="AD21" i="8"/>
  <c r="AE21" i="8"/>
  <c r="AF21" i="8"/>
  <c r="AG21" i="8"/>
  <c r="AH21" i="8"/>
  <c r="AI21" i="8"/>
  <c r="AJ21" i="8"/>
  <c r="AK21" i="8"/>
  <c r="AL21" i="8"/>
  <c r="AM21" i="8"/>
  <c r="AN21" i="8"/>
  <c r="AO21" i="8"/>
  <c r="AD22" i="8"/>
  <c r="AE22" i="8"/>
  <c r="AF22" i="8"/>
  <c r="AG22" i="8"/>
  <c r="AH22" i="8"/>
  <c r="AI22" i="8"/>
  <c r="AJ22" i="8"/>
  <c r="AK22" i="8"/>
  <c r="AL22" i="8"/>
  <c r="AM22" i="8"/>
  <c r="AN22" i="8"/>
  <c r="AO22" i="8"/>
  <c r="P21" i="13" l="1"/>
  <c r="M20" i="13"/>
  <c r="L20" i="13"/>
  <c r="G21" i="13"/>
  <c r="O21" i="13" s="1"/>
  <c r="N19" i="13"/>
  <c r="P27" i="7"/>
  <c r="P26" i="7"/>
  <c r="P25" i="7"/>
  <c r="O27" i="7"/>
  <c r="O26" i="7"/>
  <c r="O25" i="7"/>
  <c r="N27" i="7"/>
  <c r="N26" i="7"/>
  <c r="N25" i="7"/>
  <c r="M25" i="7"/>
  <c r="M26" i="7"/>
  <c r="M27" i="7"/>
  <c r="K25" i="7"/>
  <c r="M19" i="13" l="1"/>
  <c r="P20" i="13"/>
  <c r="G20" i="13"/>
  <c r="L19" i="13"/>
  <c r="P19" i="13" l="1"/>
  <c r="N18" i="13"/>
  <c r="AD28" i="6"/>
  <c r="AE28" i="6"/>
  <c r="AF28" i="6"/>
  <c r="AG28" i="6"/>
  <c r="AH28" i="6"/>
  <c r="AI28" i="6"/>
  <c r="AJ28" i="6"/>
  <c r="AK28" i="6"/>
  <c r="AL28" i="6"/>
  <c r="AM28" i="6"/>
  <c r="AN28" i="6"/>
  <c r="AO28" i="6"/>
  <c r="AD29" i="6"/>
  <c r="AE29" i="6"/>
  <c r="AF29" i="6"/>
  <c r="AG29" i="6"/>
  <c r="AH29" i="6"/>
  <c r="AI29" i="6"/>
  <c r="AJ29" i="6"/>
  <c r="AK29" i="6"/>
  <c r="AL29" i="6"/>
  <c r="AM29" i="6"/>
  <c r="AN29" i="6"/>
  <c r="AO29" i="6"/>
  <c r="AD30" i="6"/>
  <c r="AE30" i="6"/>
  <c r="AF30" i="6"/>
  <c r="AG30" i="6"/>
  <c r="AH30" i="6"/>
  <c r="AI30" i="6"/>
  <c r="AJ30" i="6"/>
  <c r="AK30" i="6"/>
  <c r="AL30" i="6"/>
  <c r="AM30" i="6"/>
  <c r="AN30" i="6"/>
  <c r="AO30" i="6"/>
  <c r="L18" i="13" l="1"/>
  <c r="M18" i="13"/>
  <c r="I8" i="2"/>
  <c r="J8" i="7" s="1"/>
  <c r="I7" i="2"/>
  <c r="J7" i="7" s="1"/>
  <c r="I6" i="2"/>
  <c r="J6" i="7" s="1"/>
  <c r="F8" i="2"/>
  <c r="F7" i="2"/>
  <c r="F6" i="2"/>
  <c r="C6" i="2"/>
  <c r="C7" i="2"/>
  <c r="C8" i="2"/>
  <c r="M19" i="2"/>
  <c r="M20" i="2"/>
  <c r="M21" i="2"/>
  <c r="M22" i="2"/>
  <c r="M23" i="2"/>
  <c r="M24" i="2"/>
  <c r="M25" i="2"/>
  <c r="M26" i="2"/>
  <c r="M27" i="2"/>
  <c r="M28" i="2"/>
  <c r="M29" i="2"/>
  <c r="M30" i="2"/>
  <c r="M31" i="2"/>
  <c r="M32" i="2"/>
  <c r="M33" i="2"/>
  <c r="M34" i="2"/>
  <c r="M35" i="2"/>
  <c r="M36" i="2"/>
  <c r="N19" i="2"/>
  <c r="N20" i="2"/>
  <c r="N21" i="2"/>
  <c r="N22" i="2"/>
  <c r="N23" i="2"/>
  <c r="N24" i="2"/>
  <c r="N25" i="2"/>
  <c r="N26" i="2"/>
  <c r="N27" i="2"/>
  <c r="N28" i="2"/>
  <c r="N29" i="2"/>
  <c r="N30" i="2"/>
  <c r="N31" i="2"/>
  <c r="N32" i="2"/>
  <c r="N33" i="2"/>
  <c r="N34" i="2"/>
  <c r="N35" i="2"/>
  <c r="N36" i="2"/>
  <c r="O21" i="2"/>
  <c r="O22" i="2"/>
  <c r="O23" i="2"/>
  <c r="O24" i="2"/>
  <c r="O25" i="2"/>
  <c r="O26" i="2"/>
  <c r="O27" i="2"/>
  <c r="O28" i="2"/>
  <c r="O29" i="2"/>
  <c r="O30" i="2"/>
  <c r="O31" i="2"/>
  <c r="O32" i="2"/>
  <c r="O33" i="2"/>
  <c r="O34" i="2"/>
  <c r="O35" i="2"/>
  <c r="O36" i="2"/>
  <c r="H24" i="2"/>
  <c r="H23" i="2"/>
  <c r="H22" i="2"/>
  <c r="H21" i="2"/>
  <c r="P18" i="13" l="1"/>
  <c r="M17" i="13"/>
  <c r="N17" i="13"/>
  <c r="L17" i="13"/>
  <c r="Q29" i="6"/>
  <c r="C35" i="6"/>
  <c r="I21" i="2"/>
  <c r="H20" i="2"/>
  <c r="I20" i="2" s="1"/>
  <c r="H19" i="2"/>
  <c r="I19" i="2" s="1"/>
  <c r="P17" i="13" l="1"/>
  <c r="L40" i="6"/>
  <c r="K27" i="7" l="1"/>
  <c r="K26" i="7"/>
  <c r="J27" i="7"/>
  <c r="J26" i="7"/>
  <c r="J25" i="7"/>
  <c r="H27" i="7"/>
  <c r="H26" i="7"/>
  <c r="H25" i="7"/>
  <c r="F27" i="7"/>
  <c r="F26" i="7"/>
  <c r="F25" i="7"/>
  <c r="D27" i="7"/>
  <c r="D26" i="7"/>
  <c r="D25" i="7"/>
  <c r="I28" i="7" l="1"/>
  <c r="G19" i="13" s="1"/>
  <c r="I7" i="14"/>
  <c r="I6" i="14"/>
  <c r="I5" i="14"/>
  <c r="F7" i="14"/>
  <c r="F6" i="14"/>
  <c r="F5" i="14"/>
  <c r="C7" i="14"/>
  <c r="C6" i="14"/>
  <c r="C5" i="14"/>
  <c r="AL49" i="15"/>
  <c r="AH49" i="15"/>
  <c r="AL47" i="15"/>
  <c r="AH47" i="15"/>
  <c r="AL45" i="15"/>
  <c r="AH45" i="15"/>
  <c r="AL43" i="15"/>
  <c r="AH43" i="15"/>
  <c r="AL41" i="15"/>
  <c r="AH41" i="15"/>
  <c r="AL39" i="15"/>
  <c r="AH39" i="15"/>
  <c r="M8" i="6" l="1"/>
  <c r="M7" i="6"/>
  <c r="I8" i="6"/>
  <c r="I7" i="6"/>
  <c r="I6" i="6"/>
  <c r="C8" i="6"/>
  <c r="C7" i="6"/>
  <c r="C6" i="6"/>
  <c r="C8" i="8" l="1"/>
  <c r="N7" i="8"/>
  <c r="C7" i="8"/>
  <c r="H6" i="8"/>
  <c r="N8" i="8"/>
  <c r="C6" i="8"/>
  <c r="H7" i="8"/>
  <c r="M6" i="6"/>
  <c r="H8" i="8"/>
  <c r="C8" i="7" l="1"/>
  <c r="C7" i="7"/>
  <c r="G6" i="7"/>
  <c r="G7" i="7"/>
  <c r="C6" i="7"/>
  <c r="G8" i="7"/>
  <c r="N6" i="8"/>
  <c r="N29" i="8" l="1"/>
  <c r="M29" i="8"/>
  <c r="L29" i="8"/>
  <c r="K29" i="8"/>
  <c r="J29" i="8"/>
  <c r="I29" i="8"/>
  <c r="H29" i="8"/>
  <c r="G29" i="8"/>
  <c r="F29" i="8"/>
  <c r="E29" i="8"/>
  <c r="D29" i="8"/>
  <c r="C29" i="8"/>
  <c r="N28" i="8"/>
  <c r="M28" i="8"/>
  <c r="L28" i="8"/>
  <c r="K28" i="8"/>
  <c r="J28" i="8"/>
  <c r="I28" i="8"/>
  <c r="H28" i="8"/>
  <c r="G28" i="8"/>
  <c r="F28" i="8"/>
  <c r="E28" i="8"/>
  <c r="D28" i="8"/>
  <c r="C28" i="8"/>
  <c r="AB22" i="8"/>
  <c r="AA22" i="8"/>
  <c r="Z22" i="8"/>
  <c r="Y22" i="8"/>
  <c r="X22" i="8"/>
  <c r="W22" i="8"/>
  <c r="V22" i="8"/>
  <c r="U22" i="8"/>
  <c r="T22" i="8"/>
  <c r="S22" i="8"/>
  <c r="R22" i="8"/>
  <c r="Q22" i="8"/>
  <c r="AB21" i="8"/>
  <c r="AA21" i="8"/>
  <c r="Z21" i="8"/>
  <c r="Y21" i="8"/>
  <c r="X21" i="8"/>
  <c r="W21" i="8"/>
  <c r="V21" i="8"/>
  <c r="U21" i="8"/>
  <c r="T21" i="8"/>
  <c r="S21" i="8"/>
  <c r="R21" i="8"/>
  <c r="AB30" i="6"/>
  <c r="AA30" i="6"/>
  <c r="Z30" i="6"/>
  <c r="Y30" i="6"/>
  <c r="X30" i="6"/>
  <c r="W30" i="6"/>
  <c r="V30" i="6"/>
  <c r="U30" i="6"/>
  <c r="T30" i="6"/>
  <c r="S30" i="6"/>
  <c r="R30" i="6"/>
  <c r="Q30" i="6"/>
  <c r="AB29" i="6"/>
  <c r="AA29" i="6"/>
  <c r="Z29" i="6"/>
  <c r="Y29" i="6"/>
  <c r="X29" i="6"/>
  <c r="W29" i="6"/>
  <c r="V29" i="6"/>
  <c r="U29" i="6"/>
  <c r="T29" i="6"/>
  <c r="S29" i="6"/>
  <c r="R29" i="6"/>
  <c r="AB28" i="6"/>
  <c r="AA28" i="6"/>
  <c r="Z28" i="6"/>
  <c r="Y28" i="6"/>
  <c r="X28" i="6"/>
  <c r="W28" i="6"/>
  <c r="V28" i="6"/>
  <c r="U28" i="6"/>
  <c r="T28" i="6"/>
  <c r="S28" i="6"/>
  <c r="R28" i="6"/>
  <c r="D35" i="6"/>
  <c r="E35" i="6"/>
  <c r="F35" i="6"/>
  <c r="G35" i="6"/>
  <c r="H35" i="6"/>
  <c r="I35" i="6"/>
  <c r="J35" i="6"/>
  <c r="K35" i="6"/>
  <c r="L35" i="6"/>
  <c r="M35" i="6"/>
  <c r="N35" i="6"/>
  <c r="C36" i="6"/>
  <c r="D36" i="6"/>
  <c r="E36" i="6"/>
  <c r="F36" i="6"/>
  <c r="G36" i="6"/>
  <c r="H36" i="6"/>
  <c r="I36" i="6"/>
  <c r="J36" i="6"/>
  <c r="K36" i="6"/>
  <c r="L36" i="6"/>
  <c r="M36" i="6"/>
  <c r="N36" i="6"/>
  <c r="C37" i="6"/>
  <c r="D37" i="6"/>
  <c r="E37" i="6"/>
  <c r="F37" i="6"/>
  <c r="G37" i="6"/>
  <c r="H37" i="6"/>
  <c r="I37" i="6"/>
  <c r="J37" i="6"/>
  <c r="K37" i="6"/>
  <c r="L37" i="6"/>
  <c r="M37" i="6"/>
  <c r="N37" i="6"/>
  <c r="O22" i="8" l="1"/>
  <c r="O21" i="8"/>
  <c r="O28" i="6"/>
  <c r="L39" i="6"/>
  <c r="O29" i="6"/>
  <c r="O30" i="6"/>
  <c r="G18" i="13" l="1"/>
  <c r="I24" i="5"/>
  <c r="I23" i="5"/>
  <c r="F30" i="5"/>
  <c r="F31" i="5"/>
  <c r="F29" i="5"/>
  <c r="E30" i="5"/>
  <c r="E31" i="5"/>
  <c r="E29" i="5"/>
  <c r="J36" i="2"/>
  <c r="J35" i="2"/>
  <c r="J34" i="2"/>
  <c r="J33" i="2"/>
  <c r="J32" i="2"/>
  <c r="J30" i="2"/>
  <c r="J29" i="2"/>
  <c r="J28" i="2"/>
  <c r="J27" i="2"/>
  <c r="J26" i="2"/>
  <c r="J25" i="2"/>
  <c r="J24" i="2"/>
  <c r="J23" i="2"/>
  <c r="G31" i="5" l="1"/>
  <c r="H31" i="5" s="1"/>
  <c r="G30" i="5"/>
  <c r="H30" i="5" s="1"/>
  <c r="G29" i="5"/>
  <c r="H29" i="5" s="1"/>
  <c r="G23" i="5"/>
  <c r="H23" i="5" s="1"/>
  <c r="G24" i="5"/>
  <c r="H24" i="5" s="1"/>
  <c r="G22" i="5"/>
  <c r="H22" i="5" s="1"/>
  <c r="G29" i="4"/>
  <c r="G30" i="4"/>
  <c r="G28" i="4"/>
  <c r="H23" i="4"/>
  <c r="H22" i="4"/>
  <c r="G23" i="4"/>
  <c r="G22" i="4"/>
  <c r="H25" i="5" l="1"/>
  <c r="H32" i="5"/>
  <c r="H24" i="4"/>
  <c r="E47" i="3"/>
  <c r="I22" i="3"/>
  <c r="J22" i="3"/>
  <c r="I23" i="3"/>
  <c r="J23" i="3"/>
  <c r="I24" i="3"/>
  <c r="J24" i="3"/>
  <c r="I25" i="3"/>
  <c r="J25" i="3"/>
  <c r="I26" i="3"/>
  <c r="J26" i="3"/>
  <c r="I27" i="3"/>
  <c r="J27" i="3"/>
  <c r="I28" i="3"/>
  <c r="J28" i="3"/>
  <c r="I29" i="3"/>
  <c r="J29" i="3"/>
  <c r="I30" i="3"/>
  <c r="J30" i="3"/>
  <c r="I31" i="3"/>
  <c r="J31" i="3"/>
  <c r="I32" i="3"/>
  <c r="J32" i="3"/>
  <c r="I33" i="3"/>
  <c r="J33" i="3"/>
  <c r="I34" i="3"/>
  <c r="J34" i="3"/>
  <c r="I35" i="3"/>
  <c r="J35" i="3"/>
  <c r="I36" i="3"/>
  <c r="J36" i="3"/>
  <c r="I37" i="3"/>
  <c r="J37" i="3"/>
  <c r="I38" i="3"/>
  <c r="J38" i="3"/>
  <c r="I39" i="3"/>
  <c r="J39" i="3"/>
  <c r="I40" i="3"/>
  <c r="J40" i="3"/>
  <c r="I41" i="3"/>
  <c r="J41" i="3"/>
  <c r="I42" i="3"/>
  <c r="J42" i="3"/>
  <c r="I43" i="3"/>
  <c r="J43" i="3"/>
  <c r="I44" i="3"/>
  <c r="J44" i="3"/>
  <c r="I45" i="3"/>
  <c r="J45" i="3"/>
  <c r="I46" i="3"/>
  <c r="J46" i="3"/>
  <c r="J21" i="3"/>
  <c r="I21" i="3"/>
  <c r="I22" i="2"/>
  <c r="I23" i="2"/>
  <c r="I24" i="2"/>
  <c r="H25" i="2"/>
  <c r="I25" i="2" s="1"/>
  <c r="H26" i="2"/>
  <c r="I26" i="2" s="1"/>
  <c r="H27" i="2"/>
  <c r="I27" i="2" s="1"/>
  <c r="H28" i="2"/>
  <c r="I28" i="2" s="1"/>
  <c r="H29" i="2"/>
  <c r="I29" i="2" s="1"/>
  <c r="H30" i="2"/>
  <c r="I30" i="2" s="1"/>
  <c r="H31" i="2"/>
  <c r="I31" i="2" s="1"/>
  <c r="H32" i="2"/>
  <c r="I32" i="2" s="1"/>
  <c r="H33" i="2"/>
  <c r="I33" i="2" s="1"/>
  <c r="H34" i="2"/>
  <c r="I34" i="2" s="1"/>
  <c r="H35" i="2"/>
  <c r="I35" i="2" s="1"/>
  <c r="H36" i="2"/>
  <c r="I36" i="2" s="1"/>
  <c r="E37" i="2"/>
  <c r="H35" i="5" l="1"/>
  <c r="J47" i="3"/>
  <c r="I37" i="2"/>
  <c r="G17" i="13" s="1"/>
  <c r="G22" i="13" s="1"/>
  <c r="Q21" i="13" l="1"/>
  <c r="H21" i="13" s="1"/>
  <c r="O19" i="13"/>
  <c r="Q19" i="13" s="1"/>
  <c r="H19" i="13" s="1"/>
  <c r="O17" i="13"/>
  <c r="Q17" i="13" s="1"/>
  <c r="H17" i="13" s="1"/>
  <c r="O18" i="13"/>
  <c r="Q18" i="13" s="1"/>
  <c r="H18" i="13" s="1"/>
  <c r="G27" i="1"/>
  <c r="H27" i="1" s="1"/>
  <c r="G26" i="1"/>
  <c r="G24" i="1"/>
  <c r="G23" i="1"/>
  <c r="H23" i="1" s="1"/>
  <c r="D28" i="1"/>
  <c r="G25" i="1"/>
  <c r="H25" i="1" s="1"/>
  <c r="G22" i="1"/>
  <c r="H22" i="1" s="1"/>
  <c r="Q20" i="13" l="1"/>
  <c r="H20" i="13" s="1"/>
  <c r="H26" i="1"/>
  <c r="H24" i="1"/>
  <c r="H28" i="1" l="1"/>
</calcChain>
</file>

<file path=xl/comments1.xml><?xml version="1.0" encoding="utf-8"?>
<comments xmlns="http://schemas.openxmlformats.org/spreadsheetml/2006/main">
  <authors>
    <author>Engree Johanna Duica Navarro</author>
  </authors>
  <commentList>
    <comment ref="AE33" authorId="0" shapeId="0">
      <text>
        <r>
          <rPr>
            <sz val="9"/>
            <color indexed="81"/>
            <rFont val="Tahoma"/>
            <family val="2"/>
          </rPr>
          <t>Incluir la tarifa que corresponda a la agrupación y a la actividad</t>
        </r>
      </text>
    </comment>
  </commentList>
</comments>
</file>

<file path=xl/sharedStrings.xml><?xml version="1.0" encoding="utf-8"?>
<sst xmlns="http://schemas.openxmlformats.org/spreadsheetml/2006/main" count="1754" uniqueCount="434">
  <si>
    <t>Empresa</t>
  </si>
  <si>
    <t>Nit:</t>
  </si>
  <si>
    <t>Fecha:</t>
  </si>
  <si>
    <t>Contacto</t>
  </si>
  <si>
    <t>Cargo:</t>
  </si>
  <si>
    <t>Tel. celular:</t>
  </si>
  <si>
    <t>E-Mail:</t>
  </si>
  <si>
    <t>Dirección:</t>
  </si>
  <si>
    <t>Tel. fijo:</t>
  </si>
  <si>
    <t>Instrucciones para el diligenciamiento del formato de cotización</t>
  </si>
  <si>
    <t>Plazo estimado de ejecución</t>
  </si>
  <si>
    <t>5 meses</t>
  </si>
  <si>
    <t>Capacidad en Kva UPS a Suministrar</t>
  </si>
  <si>
    <t>Clase de UPS a Suministrar</t>
  </si>
  <si>
    <t>Tarifa IVA %</t>
  </si>
  <si>
    <t>Precio unitario antes de IVA</t>
  </si>
  <si>
    <t>Precio unitario IVA Incluido</t>
  </si>
  <si>
    <t>Precio Total IVA Incluido</t>
  </si>
  <si>
    <t>Bifásica</t>
  </si>
  <si>
    <t>Trifásica</t>
  </si>
  <si>
    <t>TOTAL SUMINISTRO E INSTALACIÓN DE UPS</t>
  </si>
  <si>
    <t>La presente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</si>
  <si>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y los costos de las pólizas.
• Se remite como parte del estudio de mercado, previo a la contratación, y no implica ninguna obligación de contratar.
• Tiene una vigencia de 90 dias a partir de la fecha de diligenciamiento.</t>
  </si>
  <si>
    <t>Monofásica</t>
  </si>
  <si>
    <r>
      <t xml:space="preserve">Cantidad
</t>
    </r>
    <r>
      <rPr>
        <b/>
        <sz val="12"/>
        <color rgb="FFFF0000"/>
        <rFont val="Arial"/>
        <family val="2"/>
      </rPr>
      <t>(Nota 1)</t>
    </r>
  </si>
  <si>
    <r>
      <t xml:space="preserve">FORMATO DE COTIZACIÓN UPS - 1 DE </t>
    </r>
    <r>
      <rPr>
        <b/>
        <sz val="12"/>
        <color rgb="FFFF0000"/>
        <rFont val="Arial"/>
        <family val="2"/>
      </rPr>
      <t>TANTOS</t>
    </r>
  </si>
  <si>
    <r>
      <rPr>
        <b/>
        <sz val="9"/>
        <color theme="1"/>
        <rFont val="Arial"/>
        <family val="2"/>
      </rPr>
      <t xml:space="preserve">Inscripción en el Registro Único de Proponentes: 
</t>
    </r>
    <r>
      <rPr>
        <sz val="9"/>
        <color theme="1"/>
        <rFont val="Arial"/>
        <family val="2"/>
      </rPr>
      <t xml:space="preserve">Las personas naturales y jurídicas, nacionales o extranjeras, con domicilio en Colombia, interesadas en participar en procesos de contratación convocados por las entidades estatales, deben estar </t>
    </r>
    <r>
      <rPr>
        <b/>
        <sz val="9"/>
        <color rgb="FFFF0000"/>
        <rFont val="Arial"/>
        <family val="2"/>
      </rPr>
      <t>inscritas en el RUP</t>
    </r>
    <r>
      <rPr>
        <sz val="9"/>
        <color theme="1"/>
        <rFont val="Arial"/>
        <family val="2"/>
      </rPr>
      <t>, salvo las excepciones previstas de forma taxativa en la ley (Artículo 2.2.1.1.1.5.1 del Decreto 1082 de 2015). Se aclara que esta inscripción no se requiere para remitir cotización durante el estudio de mercado.</t>
    </r>
  </si>
  <si>
    <r>
      <t xml:space="preserve">Clasificación de la Información: 
</t>
    </r>
    <r>
      <rPr>
        <b/>
        <sz val="12"/>
        <color theme="1"/>
        <rFont val="Arial"/>
        <family val="2"/>
      </rPr>
      <t>PÚBLICA</t>
    </r>
  </si>
  <si>
    <r>
      <t xml:space="preserve">• Por favor diligenciar solo las celdas en AMARILLO.
• Revisar todos los requerimientos que se exponen en el documento "Ficha de Condiciones Técnicas" y Anexos; y formular su cotización en concordancia con este.
• Asignar precio sin incluir el IVA en las celdas de la columna </t>
    </r>
    <r>
      <rPr>
        <b/>
        <sz val="8"/>
        <color rgb="FFFF0000"/>
        <rFont val="Arial"/>
        <family val="2"/>
      </rPr>
      <t>"Precio Unitario antes de IVA"</t>
    </r>
    <r>
      <rPr>
        <sz val="8"/>
        <color theme="1"/>
        <rFont val="Arial"/>
        <family val="2"/>
      </rPr>
      <t xml:space="preserve"> para los elementos requeridos, en la columna</t>
    </r>
    <r>
      <rPr>
        <b/>
        <sz val="8"/>
        <color theme="1"/>
        <rFont val="Arial"/>
        <family val="2"/>
      </rPr>
      <t xml:space="preserve"> </t>
    </r>
    <r>
      <rPr>
        <b/>
        <sz val="8"/>
        <color rgb="FFFF0000"/>
        <rFont val="Arial"/>
        <family val="2"/>
      </rPr>
      <t>"Tarifa IVA %"</t>
    </r>
    <r>
      <rPr>
        <b/>
        <sz val="8"/>
        <color theme="1"/>
        <rFont val="Arial"/>
        <family val="2"/>
      </rPr>
      <t xml:space="preserve"> </t>
    </r>
    <r>
      <rPr>
        <sz val="8"/>
        <color theme="1"/>
        <rFont val="Arial"/>
        <family val="2"/>
      </rPr>
      <t>asignar la tarifa de IVA que corresponda. Se debe definir la taifa del IVA vigente en la fecha en la que sea remitida la cotización. En el evento que se modifique la normatividad relacionada con este impuesto después de remitida la misma, la tarifa IVA se ajustará en concordancia, manteniéndose los precios cotizados antes de IVA.
• El valor de la cotización deber ser expresado en PESOS COLOMBIANOS.
• Los valores unitarios deberán aproximarse por exceso o por defecto al entero más cercano. Si la cifra no está aproximada y aparece con centavos, el ICBF aproximará al entero inferior.
• No modificar, agregar o quitar ningún ítem o sub-ítem.</t>
    </r>
  </si>
  <si>
    <r>
      <rPr>
        <b/>
        <sz val="8"/>
        <color rgb="FFFF0000"/>
        <rFont val="Arial"/>
        <family val="2"/>
      </rPr>
      <t>Notas:
(1)</t>
    </r>
    <r>
      <rPr>
        <sz val="8"/>
        <color theme="1"/>
        <rFont val="Arial"/>
        <family val="2"/>
      </rPr>
      <t xml:space="preserve"> Se debe tener en cuenta las cantidades y lugares de instalación de UPS según el Anexo No. 1 "Informativo Requerimientos suministro de UPS"</t>
    </r>
  </si>
  <si>
    <t>Suministro, instalación, configuración y puesta en funcionamiento de UPS</t>
  </si>
  <si>
    <t>Fácil</t>
  </si>
  <si>
    <t>Intermedio</t>
  </si>
  <si>
    <t>Difícil</t>
  </si>
  <si>
    <t>Regional</t>
  </si>
  <si>
    <t>Municipio</t>
  </si>
  <si>
    <t>Capacidad en KVA</t>
  </si>
  <si>
    <t>Cantidad de UPS</t>
  </si>
  <si>
    <t>Tipo</t>
  </si>
  <si>
    <t>AMAZONAS</t>
  </si>
  <si>
    <t>TARAPACÁ</t>
  </si>
  <si>
    <t>Monofasica</t>
  </si>
  <si>
    <t>LA CHORRERA</t>
  </si>
  <si>
    <t>LA PEDRERA</t>
  </si>
  <si>
    <t>PUERTO SANTANDER</t>
  </si>
  <si>
    <t>ANTIOQUIA</t>
  </si>
  <si>
    <t>MEDELLÍN</t>
  </si>
  <si>
    <t>Bifasica</t>
  </si>
  <si>
    <t>BOLIVAR</t>
  </si>
  <si>
    <t>MAGANGUÉ</t>
  </si>
  <si>
    <t>BOYACÁ</t>
  </si>
  <si>
    <t>PUERTO BOYACÁ</t>
  </si>
  <si>
    <t>CAUCA</t>
  </si>
  <si>
    <t>POPAYÁN</t>
  </si>
  <si>
    <t>SANTANDER DE QUILICHAO</t>
  </si>
  <si>
    <t>PUERTO TEJADA</t>
  </si>
  <si>
    <t>PIENDAMÓ</t>
  </si>
  <si>
    <t>CUNDINAMARCA</t>
  </si>
  <si>
    <t>GIRARDOT</t>
  </si>
  <si>
    <t>FUSAGASUGÁ</t>
  </si>
  <si>
    <t>GUAJIRA</t>
  </si>
  <si>
    <t>URIBIA</t>
  </si>
  <si>
    <t>HUILA</t>
  </si>
  <si>
    <t>NEIVA</t>
  </si>
  <si>
    <t>Trifasica</t>
  </si>
  <si>
    <t>MAGDALENA</t>
  </si>
  <si>
    <t>SANTA MARTA</t>
  </si>
  <si>
    <t>EL BANCO</t>
  </si>
  <si>
    <t>PUTUMAYO</t>
  </si>
  <si>
    <t>VILLAGARZÓN</t>
  </si>
  <si>
    <t>RISARALDA</t>
  </si>
  <si>
    <t>DOSQUEBRADAS</t>
  </si>
  <si>
    <t>PEREIRA</t>
  </si>
  <si>
    <t>SANTANDER</t>
  </si>
  <si>
    <t>BUCARAMANGA</t>
  </si>
  <si>
    <t>TOLIMA</t>
  </si>
  <si>
    <t>MELGAR</t>
  </si>
  <si>
    <t>VALLE DEL CAUCA</t>
  </si>
  <si>
    <t>CALI</t>
  </si>
  <si>
    <t>Mantenimientos linea base</t>
  </si>
  <si>
    <t>Cantidad de visitas</t>
  </si>
  <si>
    <t>Mantenimiento preventivo</t>
  </si>
  <si>
    <t>Servicio</t>
  </si>
  <si>
    <t>Mantenimiento correctivo</t>
  </si>
  <si>
    <t>Precio por visita antes de IVA</t>
  </si>
  <si>
    <t>Precio por visita IVA Incluido</t>
  </si>
  <si>
    <t>TOTAL MANTENIMIENTOS LINEA BASE</t>
  </si>
  <si>
    <r>
      <t xml:space="preserve">FORMATO DE COTIZACIÓN UPS - 2 DE </t>
    </r>
    <r>
      <rPr>
        <b/>
        <sz val="12"/>
        <color rgb="FFFF0000"/>
        <rFont val="Arial"/>
        <family val="2"/>
      </rPr>
      <t>TANTOS</t>
    </r>
  </si>
  <si>
    <t>Dificultad de acceso</t>
  </si>
  <si>
    <t>Facil</t>
  </si>
  <si>
    <t>Medio</t>
  </si>
  <si>
    <t>Dificil</t>
  </si>
  <si>
    <t>Mantenimiento correctivo adicional</t>
  </si>
  <si>
    <t>TOTAL MANTENIMIENTOS PREVENTIVOS LINEA BASE</t>
  </si>
  <si>
    <t>TOTAL MANTENIMIENTOS CORRECTIVOS LINEA BASE</t>
  </si>
  <si>
    <r>
      <t xml:space="preserve">Precio por visita antes de IVA </t>
    </r>
    <r>
      <rPr>
        <b/>
        <sz val="12"/>
        <color rgb="FFFF0000"/>
        <rFont val="Arial"/>
        <family val="2"/>
      </rPr>
      <t>(1)</t>
    </r>
  </si>
  <si>
    <r>
      <rPr>
        <b/>
        <sz val="8"/>
        <color rgb="FFFF0000"/>
        <rFont val="Arial"/>
        <family val="2"/>
      </rPr>
      <t>Notas:
(1)</t>
    </r>
    <r>
      <rPr>
        <sz val="8"/>
        <color theme="1"/>
        <rFont val="Arial"/>
        <family val="2"/>
      </rPr>
      <t xml:space="preserve"> Los Mantenimientos de la Linea Base, se deben cotizar los "Precios Unitarios por visita" teniendo en cuenta todos los lugares donde se harán los mantenimientos (preventivos y correctivos) segun el Anexo No. 2 "Informativo Requerimientos Servicio de Mantenimiento UPS" y Anexo No.3 "Linea Base Manetenimientos Correctivos (Partes y Baterias)"</t>
    </r>
  </si>
  <si>
    <r>
      <rPr>
        <b/>
        <sz val="8"/>
        <color theme="1"/>
        <rFont val="Arial"/>
        <family val="2"/>
      </rPr>
      <t xml:space="preserve">Inscripción en el Registro Único de Proponentes: 
</t>
    </r>
    <r>
      <rPr>
        <sz val="8"/>
        <color theme="1"/>
        <rFont val="Arial"/>
        <family val="2"/>
      </rPr>
      <t xml:space="preserve">Las personas naturales y jurídicas, nacionales o extranjeras, con domicilio en Colombia, interesadas en participar en procesos de contratación convocados por las entidades estatales, deben estar </t>
    </r>
    <r>
      <rPr>
        <b/>
        <sz val="8"/>
        <color rgb="FFFF0000"/>
        <rFont val="Arial"/>
        <family val="2"/>
      </rPr>
      <t>inscritas en el RUP</t>
    </r>
    <r>
      <rPr>
        <sz val="8"/>
        <color theme="1"/>
        <rFont val="Arial"/>
        <family val="2"/>
      </rPr>
      <t>, salvo las excepciones previstas de forma taxativa en la ley (Artículo 2.2.1.1.1.5.1 del Decreto 1082 de 2015). Se aclara que esta inscripción no se requiere para remitir cotización durante el estudio de mercado.</t>
    </r>
  </si>
  <si>
    <t>Cantidad de visitas línea base</t>
  </si>
  <si>
    <t>Tipo de sedes</t>
  </si>
  <si>
    <t>Mantenimientos preventivos</t>
  </si>
  <si>
    <t>Sedes de fácil acceso</t>
  </si>
  <si>
    <t>Sedes de dificultad de acceso media</t>
  </si>
  <si>
    <t>Sedes de difícil acceso</t>
  </si>
  <si>
    <r>
      <t xml:space="preserve">Mantenimientos correctivos </t>
    </r>
    <r>
      <rPr>
        <b/>
        <sz val="12"/>
        <color rgb="FFFF0000"/>
        <rFont val="Arial"/>
        <family val="2"/>
      </rPr>
      <t>(1)</t>
    </r>
  </si>
  <si>
    <r>
      <rPr>
        <b/>
        <sz val="8"/>
        <color rgb="FFFF0000"/>
        <rFont val="Arial"/>
        <family val="2"/>
      </rPr>
      <t>Notas:
(1)</t>
    </r>
    <r>
      <rPr>
        <sz val="8"/>
        <color theme="1"/>
        <rFont val="Arial"/>
        <family val="2"/>
      </rPr>
      <t xml:space="preserve"> Se reconocerá el mismo precio por visita para los mantenimientos de la linea base como los posibles mantenimientos adicionales tanto para mantenimientos preventivos como para correctivos.</t>
    </r>
  </si>
  <si>
    <t>TOTAL MANTENIMIENTOS PREVENTIVOS Y CORRECTIVOS LINEA BASE</t>
  </si>
  <si>
    <t>Capacidad de las UPS →</t>
  </si>
  <si>
    <t>De 1,5 a 3 Kva</t>
  </si>
  <si>
    <t>De 4 a 12 Kva</t>
  </si>
  <si>
    <t>Cantidad de UPS por sede ↓</t>
  </si>
  <si>
    <r>
      <t xml:space="preserve">Capacidad de las UPS </t>
    </r>
    <r>
      <rPr>
        <b/>
        <sz val="12"/>
        <color theme="1"/>
        <rFont val="Calibri Light"/>
        <family val="2"/>
        <scheme val="major"/>
      </rPr>
      <t>→</t>
    </r>
  </si>
  <si>
    <t>FACIL</t>
  </si>
  <si>
    <t>INTERMEDIO</t>
  </si>
  <si>
    <t>DIFICIL</t>
  </si>
  <si>
    <t>Cantidades de UPS según capacidad, lugar de ubicación de la sede y cantidad de UPS por sede</t>
  </si>
  <si>
    <t>Precio unitario por mantenimiento preventivo POR UPS IVA incluido</t>
  </si>
  <si>
    <t>De 15 a 50 Kva</t>
  </si>
  <si>
    <t>De 60 a 120 Kva</t>
  </si>
  <si>
    <r>
      <t xml:space="preserve">Dificultad de acceso de la sede </t>
    </r>
    <r>
      <rPr>
        <b/>
        <sz val="12"/>
        <color theme="1"/>
        <rFont val="Calibri Light"/>
        <family val="2"/>
        <scheme val="major"/>
      </rPr>
      <t>→</t>
    </r>
  </si>
  <si>
    <r>
      <t xml:space="preserve">• Por favor diligenciar solo las celdas en AMARILLO.
• Revisar todos los requerimientos que se exponen en el documento "Ficha de Condiciones Técnicas" y Anexos; y formular su cotización en concordancia con este.
• Asignar precio sin incluir el IVA en las celdas  </t>
    </r>
    <r>
      <rPr>
        <b/>
        <sz val="9"/>
        <color rgb="FFFF0000"/>
        <rFont val="Arial"/>
        <family val="2"/>
      </rPr>
      <t>"Precio Unitario por mantenimiento preventivo por UPS antes de IVA"</t>
    </r>
    <r>
      <rPr>
        <sz val="9"/>
        <color theme="1"/>
        <rFont val="Arial"/>
        <family val="2"/>
      </rPr>
      <t xml:space="preserve"> para los elementos requeridos, en la casilla</t>
    </r>
    <r>
      <rPr>
        <b/>
        <sz val="9"/>
        <color theme="1"/>
        <rFont val="Arial"/>
        <family val="2"/>
      </rPr>
      <t xml:space="preserve"> </t>
    </r>
    <r>
      <rPr>
        <b/>
        <sz val="9"/>
        <color rgb="FFFF0000"/>
        <rFont val="Arial"/>
        <family val="2"/>
      </rPr>
      <t>"Tarifa IVA %"</t>
    </r>
    <r>
      <rPr>
        <b/>
        <sz val="9"/>
        <color theme="1"/>
        <rFont val="Arial"/>
        <family val="2"/>
      </rPr>
      <t xml:space="preserve"> </t>
    </r>
    <r>
      <rPr>
        <sz val="9"/>
        <color theme="1"/>
        <rFont val="Arial"/>
        <family val="2"/>
      </rPr>
      <t>asignar la tarifa de IVA que corresponda. Se debe definir la taifa del IVA vigente en la fecha en la que sea remitida la cotización. En el evento que se modifique la normatividad relacionada con este impuesto después de remitida la misma, la tarifa IVA se ajustará en concordancia, manteniéndose los precios cotizados antes de IVA.
• El valor de la cotización deber ser expresado en PESOS COLOMBIANOS.
• Los valores unitarios deberán aproximarse por exceso o por defecto al entero más cercano. Si la cifra no está aproximada y aparece con centavos, el ICBF aproximará al entero inferior.
• No modificar, agregar o quitar ningún ítem o sub-ítem.</t>
    </r>
  </si>
  <si>
    <t>De 60 a 80 Kva</t>
  </si>
  <si>
    <t>Tarifa IVA (%)</t>
  </si>
  <si>
    <r>
      <t xml:space="preserve">Precio unitario antes de IVA </t>
    </r>
    <r>
      <rPr>
        <b/>
        <sz val="10"/>
        <color rgb="FFFF0000"/>
        <rFont val="Arial"/>
        <family val="2"/>
      </rPr>
      <t>(2)</t>
    </r>
  </si>
  <si>
    <t>Precio unitario IVA incluido</t>
  </si>
  <si>
    <r>
      <t xml:space="preserve">Precio unitario antes de IVA </t>
    </r>
    <r>
      <rPr>
        <b/>
        <sz val="10"/>
        <color rgb="FFFF0000"/>
        <rFont val="Arial"/>
        <family val="2"/>
      </rPr>
      <t xml:space="preserve">(2) </t>
    </r>
  </si>
  <si>
    <t>CHARGER BOARD 20-30KVA</t>
  </si>
  <si>
    <t>CHARGER BOARD 40-80KVA</t>
  </si>
  <si>
    <t>CHARGER BOARD 6-15KVA</t>
  </si>
  <si>
    <t>CONDENSADOR  250VAC 80UF</t>
  </si>
  <si>
    <t>CONDENSADOR  300VAC 150UF</t>
  </si>
  <si>
    <t>CONDENSADOR  400VAC 30UF</t>
  </si>
  <si>
    <t>CONDENSADOR  400VAC 45UF</t>
  </si>
  <si>
    <t>CONDENSADOR  400VDC 6800UF</t>
  </si>
  <si>
    <t>CONDENSADOR  450VAC 70UF</t>
  </si>
  <si>
    <t>CONDENSADOR  450VDC 3300UF</t>
  </si>
  <si>
    <t>CONDENSADOR  450VDC 3900UF</t>
  </si>
  <si>
    <t>CONDENSADOR  450VDC 4700UF</t>
  </si>
  <si>
    <t>CONDENSADOR  500VAC 100UF</t>
  </si>
  <si>
    <t>CONDENSADOR  500VAC 30UF</t>
  </si>
  <si>
    <t>CONDENSADOR  500VAC 50UF</t>
  </si>
  <si>
    <t>CONDENSADOR  550VAC 10UF</t>
  </si>
  <si>
    <t>CONDENSADOR  550VAC 20UF</t>
  </si>
  <si>
    <t>CONDENSADOR  600VDC 4.7UF</t>
  </si>
  <si>
    <t>CONDENSADOR 400VDC 2200UF</t>
  </si>
  <si>
    <t>CONTACTOR  AC220/230V 100A</t>
  </si>
  <si>
    <t>DIODO  100A 600V</t>
  </si>
  <si>
    <t>DISPLAY BOARD 1-3KVA</t>
  </si>
  <si>
    <t>DISPLAY BOARD 20-30KVA</t>
  </si>
  <si>
    <t>DISPLAY BOARD 40-80KVA</t>
  </si>
  <si>
    <t>DISPLAY BOARD 6-15KVA</t>
  </si>
  <si>
    <t>FUSIBLE  600V 100A</t>
  </si>
  <si>
    <t>FUSIBLE  ACCION RAPIDA 20A</t>
  </si>
  <si>
    <t>FUSIBLE  ACCION RAPIDA 30A</t>
  </si>
  <si>
    <t>FUSIBLE  ACCION RAPIDA 4A</t>
  </si>
  <si>
    <t>FUSIBLE  ACCION RAPIDA 7A</t>
  </si>
  <si>
    <t>FUSIBLE  VIDRIO 100A</t>
  </si>
  <si>
    <t>FUSIBLE  VIDRIO 125A</t>
  </si>
  <si>
    <t>FUSIBLE  VIDRIO 150A</t>
  </si>
  <si>
    <t>FUSIBLE  VIDRIO 15A</t>
  </si>
  <si>
    <t>FUSIBLE  VIDRIO 20A</t>
  </si>
  <si>
    <t>FUSIBLE  VIDRIO 30A</t>
  </si>
  <si>
    <t>FUSIBLE  VIDRIO 3A</t>
  </si>
  <si>
    <t>FUSIBLE  VIDRIO 63A</t>
  </si>
  <si>
    <t>IGBT   600V</t>
  </si>
  <si>
    <t>IGBT  100A 600V</t>
  </si>
  <si>
    <t>IGBT  100A 800V</t>
  </si>
  <si>
    <t>IGBT  150A 600V</t>
  </si>
  <si>
    <t>IGBT  160A 600V</t>
  </si>
  <si>
    <t>IGBT  175A 800V</t>
  </si>
  <si>
    <t>IGBT  200A 1200V</t>
  </si>
  <si>
    <t>IGBT  200A 600V</t>
  </si>
  <si>
    <t>IGBT  300A 600V</t>
  </si>
  <si>
    <t>INVERTER DRIVING BOARD 20-30KVA</t>
  </si>
  <si>
    <t>INVERTER DRIVING BOARD 40-80KVA</t>
  </si>
  <si>
    <t>INVERTER DRIVING BOARD 6-15KVA</t>
  </si>
  <si>
    <t>MAIN CONTROL BOARD 1-3KVA</t>
  </si>
  <si>
    <t>MAIN CONTROL BOARD 20-30KVA</t>
  </si>
  <si>
    <t>MAIN CONTROL BOARD 40-80KVA</t>
  </si>
  <si>
    <t>MAIN CONTROL BOARD 6-15KVA</t>
  </si>
  <si>
    <t>MAIN POWER BOARD 1-3KVA</t>
  </si>
  <si>
    <t>MAIN POWER BOARD 20-30KVA</t>
  </si>
  <si>
    <t>MAIN POWER BOARD 40-80KVA</t>
  </si>
  <si>
    <t>MAIN POWER BOARD 6-15KVA</t>
  </si>
  <si>
    <t>PUENTE  100A 600V</t>
  </si>
  <si>
    <t>PWM BOARD 20-30KVA</t>
  </si>
  <si>
    <t>PWM BOARD 40-80KVA</t>
  </si>
  <si>
    <t>PWM BOARD 6-15KVA</t>
  </si>
  <si>
    <t>REJILLAS VENTILADOR   110V-220V 4.7"</t>
  </si>
  <si>
    <t>REJILLAS VENTILADOR   12V-24V 3"</t>
  </si>
  <si>
    <t>REJILLAS VENTILADOR   12V-24V 3.5"</t>
  </si>
  <si>
    <t>RESISTENCIA   20W 22OHM</t>
  </si>
  <si>
    <t>RESISTENCIA   40W 10OHM</t>
  </si>
  <si>
    <t>RESISTENCIA   50W 20OHM</t>
  </si>
  <si>
    <t>SNUBBER BOARD 20-30KVA</t>
  </si>
  <si>
    <t>SNUBBER BOARD 40-80KVA</t>
  </si>
  <si>
    <t>SNUBBER BOARD 6-15KVA</t>
  </si>
  <si>
    <t>VENTILADOR  110V-120V 4.7"</t>
  </si>
  <si>
    <t>VENTILADOR  115V 6"</t>
  </si>
  <si>
    <t>VENTILADOR  12V 2"</t>
  </si>
  <si>
    <t>VENTILADOR  12V 2.5"</t>
  </si>
  <si>
    <t>VENTILADOR  12V 3"</t>
  </si>
  <si>
    <t>VENTILADOR  12V 3.5"</t>
  </si>
  <si>
    <t>VENTILADOR  12V 4.7"</t>
  </si>
  <si>
    <t>VENTILADOR  24V 3.5"</t>
  </si>
  <si>
    <t>VENTILADOR 220V-240V 4.7"</t>
  </si>
  <si>
    <t>VENTILADOR 24V 4.7"</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</si>
  <si>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y los costos de las pólizas.
• Se remite como parte del estudio de mercado, previo a la contratación, y no implica ninguna obligación de contratar.
• Tiene una vigencia de 90 días a partir de la fecha de diligenciamiento.</t>
  </si>
  <si>
    <r>
      <rPr>
        <b/>
        <sz val="10"/>
        <color theme="1"/>
        <rFont val="Arial"/>
        <family val="2"/>
      </rPr>
      <t xml:space="preserve">Inscripción en el Registro Único de Proponentes: 
</t>
    </r>
    <r>
      <rPr>
        <sz val="10"/>
        <color theme="1"/>
        <rFont val="Arial"/>
        <family val="2"/>
      </rPr>
      <t xml:space="preserve">Las personas naturales y jurídicas, nacionales o extranjeras, con domicilio en Colombia, interesadas en participar en procesos de contratación convocados por las entidades estatales, deben estar </t>
    </r>
    <r>
      <rPr>
        <b/>
        <sz val="10"/>
        <color rgb="FFFF0000"/>
        <rFont val="Arial"/>
        <family val="2"/>
      </rPr>
      <t>inscritas en el RUP</t>
    </r>
    <r>
      <rPr>
        <sz val="10"/>
        <color theme="1"/>
        <rFont val="Arial"/>
        <family val="2"/>
      </rPr>
      <t>, salvo las excepciones previstas de forma taxativa en la ley (Artículo 2.2.1.1.1.5.1 del Decreto 1082 de 2015). Se aclara que esta inscripción no se requiere para remitir cotización durante el estudio de mercado.</t>
    </r>
  </si>
  <si>
    <r>
      <t xml:space="preserve">• Por favor diligenciar solo las celdas en AMARILLO.
• Revisar todos los requerimientos que se exponen en el documento "Ficha de Condiciones Técnicas" y Anexos; y formular su cotización en concordancia con este.
• Asignar precio sin incluir el IVA en las celdas de la columna </t>
    </r>
    <r>
      <rPr>
        <b/>
        <sz val="10"/>
        <color rgb="FFFF0000"/>
        <rFont val="Arial"/>
        <family val="2"/>
      </rPr>
      <t>"Precio unitario antes de IVA"</t>
    </r>
    <r>
      <rPr>
        <sz val="10"/>
        <color theme="1"/>
        <rFont val="Arial"/>
        <family val="2"/>
      </rPr>
      <t xml:space="preserve"> y Asignar la tarifa de IVA que corresponda en las celdas de la columna </t>
    </r>
    <r>
      <rPr>
        <b/>
        <sz val="10"/>
        <color rgb="FFFF0000"/>
        <rFont val="Arial"/>
        <family val="2"/>
      </rPr>
      <t xml:space="preserve">"Tarifa IVA %". </t>
    </r>
    <r>
      <rPr>
        <sz val="10"/>
        <rFont val="Arial"/>
        <family val="2"/>
      </rPr>
      <t>Se debe definir la taifa del IVA vigente en la fecha en la que sea remitida la cotización. En el evento que se modifique la normatividad relacionada con este impuesto después de remitida la misma, la tarifa IVA se ajustará en concordancia, manteniéndose los precios cotizados antes de IVA.</t>
    </r>
    <r>
      <rPr>
        <sz val="10"/>
        <color theme="1"/>
        <rFont val="Arial"/>
        <family val="2"/>
      </rPr>
      <t xml:space="preserve">
• El valor de la cotización deber ser expresado en PESOS COLOMBIANOS.
• Los valores unitarios deberán aproximarse por exceso o por defecto al entero más cercano. Si la cifra no está aproximada y aparece con centavos, el ICBF aproximará al entero inferior.
• No modificar, agregar o quitar ningún ítem o sub-ítem.</t>
    </r>
  </si>
  <si>
    <t>APC</t>
  </si>
  <si>
    <t>ATSEI</t>
  </si>
  <si>
    <t>República de Colombia
Instituto Colombiano de Bienestar Familiar
Cecilia De la Fuente de Lleras 
Dirección de Abastecimiento</t>
  </si>
  <si>
    <t>Empresa:</t>
  </si>
  <si>
    <t>Contacto:</t>
  </si>
  <si>
    <r>
      <t xml:space="preserve">Con el fin de conocer la experiencia con la que cuentan las empresas del sector </t>
    </r>
    <r>
      <rPr>
        <u/>
        <sz val="10"/>
        <rFont val="Arial"/>
        <family val="2"/>
      </rPr>
      <t>relacionada con el objeto del presente estudio de mercado</t>
    </r>
    <r>
      <rPr>
        <sz val="10"/>
        <rFont val="Arial"/>
        <family val="2"/>
      </rPr>
      <t>, agradecemos diligenciar el cuadro que sigue con base en los contratos suscritos en los últimos 5 años, cuyos objetos están relacionados con el objeto del presente estudio de mercado</t>
    </r>
  </si>
  <si>
    <t>Tipo de entidad</t>
  </si>
  <si>
    <t>Entidad o Empresa</t>
  </si>
  <si>
    <t>Numero del contrato</t>
  </si>
  <si>
    <t>Objeto del contrato</t>
  </si>
  <si>
    <t>Fecha de suscripción
(dd/mmm/aa)</t>
  </si>
  <si>
    <t>Plazo de ejecución 
(en años)</t>
  </si>
  <si>
    <t>Forma de participación
(UT, consorcio, individual)</t>
  </si>
  <si>
    <t>% de participación</t>
  </si>
  <si>
    <t>Valor total ejecutado del contrato (de acuerdo con el % de participación)</t>
  </si>
  <si>
    <t>Nota: Agregar las filas necesarias para reportar la experiencia</t>
  </si>
  <si>
    <r>
      <rPr>
        <b/>
        <sz val="10"/>
        <color theme="1"/>
        <rFont val="Arial"/>
        <family val="2"/>
      </rPr>
      <t>República de Colombia
Instituto Colombiano de Bienestar Familiar</t>
    </r>
    <r>
      <rPr>
        <sz val="10"/>
        <color theme="1"/>
        <rFont val="Arial"/>
        <family val="2"/>
      </rPr>
      <t xml:space="preserve">
Cecilia De la Fuente de Lleras 
</t>
    </r>
    <r>
      <rPr>
        <b/>
        <sz val="10"/>
        <color theme="1"/>
        <rFont val="Arial"/>
        <family val="2"/>
      </rPr>
      <t>Dirección de Abastecimiento</t>
    </r>
  </si>
  <si>
    <t>Formato Información General Y Financiera De Proveedores</t>
  </si>
  <si>
    <t>Ciudad</t>
  </si>
  <si>
    <t>Fecha Dd/mm/aa</t>
  </si>
  <si>
    <t>Persona Natural</t>
  </si>
  <si>
    <t>Persona Jurídica</t>
  </si>
  <si>
    <t xml:space="preserve"> 1.  Información General</t>
  </si>
  <si>
    <t xml:space="preserve">1.1. Identificación. </t>
  </si>
  <si>
    <t>Personas 
naturales</t>
  </si>
  <si>
    <t>Nombre Comercial</t>
  </si>
  <si>
    <t>Nombres y Apellidos</t>
  </si>
  <si>
    <t>Cédula</t>
  </si>
  <si>
    <t>Personas 
jurídicas</t>
  </si>
  <si>
    <t>Razón Social</t>
  </si>
  <si>
    <t>NIT</t>
  </si>
  <si>
    <t>DV</t>
  </si>
  <si>
    <t xml:space="preserve">Dirección </t>
  </si>
  <si>
    <t>Teléfono</t>
  </si>
  <si>
    <t>Fax</t>
  </si>
  <si>
    <t>Pagina Web</t>
  </si>
  <si>
    <t>Años de Constitución</t>
  </si>
  <si>
    <t>Sector al que pertenece</t>
  </si>
  <si>
    <t>1.2. Personas De Contacto</t>
  </si>
  <si>
    <t>Gerente General</t>
  </si>
  <si>
    <t>E-mail</t>
  </si>
  <si>
    <t>Ext.</t>
  </si>
  <si>
    <t>Celular</t>
  </si>
  <si>
    <t>Director Comercial</t>
  </si>
  <si>
    <t>Asesor Comercial</t>
  </si>
  <si>
    <t>1.3. Productos Y Servicios Inscritos En El Rup De Acuerdo Con El Unspsc</t>
  </si>
  <si>
    <t>Incluir Listado Con Breve Descripción De Los Productos Y/o Servicios Que Ofrece La Compañía, Registrados En El Rup (agregue Las Filas Necesarias)</t>
  </si>
  <si>
    <t>Código de Naciones Unidas</t>
  </si>
  <si>
    <t>1.4. Códigos CIIU</t>
  </si>
  <si>
    <t>1.5. Número De Empleados</t>
  </si>
  <si>
    <t>Código De Actividad</t>
  </si>
  <si>
    <t>Descripción  Actividad Económica CIIU</t>
  </si>
  <si>
    <t>Tarifa ICA</t>
  </si>
  <si>
    <t>2. Información Financiera</t>
  </si>
  <si>
    <t xml:space="preserve">Nombre Del Indicador  </t>
  </si>
  <si>
    <t>Cuenta</t>
  </si>
  <si>
    <t>Valores En Pesos a Diciembre 31 De 2016</t>
  </si>
  <si>
    <t>Indicador 2016</t>
  </si>
  <si>
    <t>Veces-
Porcentaje</t>
  </si>
  <si>
    <t>Capacidad Financiera</t>
  </si>
  <si>
    <t xml:space="preserve"> índice De Liquidez</t>
  </si>
  <si>
    <t>Activo Corriente --&gt;</t>
  </si>
  <si>
    <t>Veces</t>
  </si>
  <si>
    <t>Pasivo Corriente --&gt;</t>
  </si>
  <si>
    <t>Índice De Endeudamiento</t>
  </si>
  <si>
    <t>Pasivo Total--&gt;</t>
  </si>
  <si>
    <t>Porcentaje</t>
  </si>
  <si>
    <t>Activo Total--&gt;</t>
  </si>
  <si>
    <t>Razón De Cobertura De Intereses</t>
  </si>
  <si>
    <t>Utilidad Operacional--&gt;</t>
  </si>
  <si>
    <t>Gastos De Interés--&gt;</t>
  </si>
  <si>
    <t>Capital de Trabajo</t>
  </si>
  <si>
    <t>Activo Corriente--&gt;</t>
  </si>
  <si>
    <t>Pesos</t>
  </si>
  <si>
    <t>Pasivo corriente--&gt;</t>
  </si>
  <si>
    <t>Capacidad Organizacional</t>
  </si>
  <si>
    <t>Rentabilidad Del Patrimonio</t>
  </si>
  <si>
    <t>Patrimonio--&gt;</t>
  </si>
  <si>
    <t>Rentabilidad Del Activo</t>
  </si>
  <si>
    <t>Nota: Para las empresas inspeccionadas, vigiladas o controladas por la Supersociedades, la información consignada en este numeral será validada con la reportada a la Supersociedades y disponible para consulta en Internet mediante el Sistema de Información y Riesgo Empresarial de la Supersociedades (SIREM). Si se evidencian diferencias en los valores consignados en este formato y los reportados a la Supersociedades se tomará como referencia la información del SIREM.</t>
  </si>
  <si>
    <t>Otra información relevante de la empresa (consigne en este espacio otra información que considere de interés)</t>
  </si>
  <si>
    <t>CONCEPTOS A TENER EN CUENTA</t>
  </si>
  <si>
    <t>El presente cuadro es de carácter informativo, no se debe diligenciar. Sin embargo se entiende que la cotización incluye la totalidad de los conceptos relacionados a continuación.</t>
  </si>
  <si>
    <t>PÓLIZAS PARA LEGALIZACIÓN DEL CONTRATO</t>
  </si>
  <si>
    <t>CONCEPTO</t>
  </si>
  <si>
    <t>COBERTURA</t>
  </si>
  <si>
    <t>PLAZO 
(En Meses)</t>
  </si>
  <si>
    <t>Garantía de Seriedad de la oferta</t>
  </si>
  <si>
    <t>Plazo de Ejecución</t>
  </si>
  <si>
    <t>Cumplimiento</t>
  </si>
  <si>
    <t>Plazo de ejecución + 4 meses mas</t>
  </si>
  <si>
    <t>Salarios, Prestaciones</t>
  </si>
  <si>
    <t>Plazo de ejecución + 36 meses mas</t>
  </si>
  <si>
    <t>Calidad de los Servicios</t>
  </si>
  <si>
    <t>Responsabilidad civil extracontractual</t>
  </si>
  <si>
    <t>Cobertura: Corresponde al porcentaje del valor total del contrato a amparar.</t>
  </si>
  <si>
    <t xml:space="preserve">Tipo de municipio      DESTINO         ► </t>
  </si>
  <si>
    <t>Mismo municipio</t>
  </si>
  <si>
    <t>Tipo de municipio 
ORIGEN          ▼</t>
  </si>
  <si>
    <t>Valor Unitario antes de IVA</t>
  </si>
  <si>
    <t>Precio unitario por mantenimiento CORRECTIVO POR UPS IVA incluido</t>
  </si>
  <si>
    <t>Ítem</t>
  </si>
  <si>
    <t>SUMINISTRO, INSTALACIÓN, CONFIGURACIÓN Y PUESTA EN FUNCIONAMIENTO DE UPS</t>
  </si>
  <si>
    <r>
      <t xml:space="preserve">República de Colombia
</t>
    </r>
    <r>
      <rPr>
        <b/>
        <sz val="12"/>
        <color theme="1"/>
        <rFont val="Arial"/>
        <family val="2"/>
      </rPr>
      <t>Instituto Colombiano de Bienestar Familiar</t>
    </r>
    <r>
      <rPr>
        <sz val="12"/>
        <color theme="1"/>
        <rFont val="Arial"/>
        <family val="2"/>
      </rPr>
      <t xml:space="preserve">
Cecilia de la Fuente de Lleras 
Dirección de Abastecimiento</t>
    </r>
  </si>
  <si>
    <t>LOS DATOS PROPORCIONADOS SERÁN TRATADOS DE ACUERDO A LA POLÍTICA DE TRATAMIENTO DE DATOS PERSONALES DEL ICBF Y A LA LEY 1581 DE 2012</t>
  </si>
  <si>
    <t>OBVSERVACIONES</t>
  </si>
  <si>
    <t>PRECIO TOTAL COTIZACIÓN</t>
  </si>
  <si>
    <r>
      <t xml:space="preserve">Clasificación de la Información: 
</t>
    </r>
    <r>
      <rPr>
        <b/>
        <sz val="11"/>
        <color theme="1"/>
        <rFont val="Arial"/>
        <family val="2"/>
      </rPr>
      <t>PÚBLICA</t>
    </r>
  </si>
  <si>
    <r>
      <rPr>
        <b/>
        <sz val="11"/>
        <color theme="1"/>
        <rFont val="Arial"/>
        <family val="2"/>
      </rPr>
      <t xml:space="preserve">Inscripción en el Registro Único de Proponentes: 
</t>
    </r>
    <r>
      <rPr>
        <sz val="11"/>
        <color theme="1"/>
        <rFont val="Arial"/>
        <family val="2"/>
      </rPr>
      <t xml:space="preserve">Las personas naturales y jurídicas, nacionales o extranjeras, con domicilio en Colombia, interesadas en participar en procesos de contratación convocados por las entidades estatales, deben estar </t>
    </r>
    <r>
      <rPr>
        <b/>
        <sz val="11"/>
        <color rgb="FFFF0000"/>
        <rFont val="Arial"/>
        <family val="2"/>
      </rPr>
      <t>inscritas en el RUP</t>
    </r>
    <r>
      <rPr>
        <sz val="11"/>
        <color theme="1"/>
        <rFont val="Arial"/>
        <family val="2"/>
      </rPr>
      <t>, salvo las excepciones previstas de forma taxativa en la ley (Artículo 2.2.1.1.1.5.1 del Decreto 1082 de 2015). Se aclara que esta inscripción no se requiere para remitir cotización durante el estudio de mercado.</t>
    </r>
  </si>
  <si>
    <t>FORMATO DE COTIZACIÓN UPS</t>
  </si>
  <si>
    <t>Adquisición, instalación, configuración, puesta en funcionamiento, mantenimiento preventivo y correctivo y traslados de equipos especiales de suplencia energética (UPS) del ICBF a nivel nacional.</t>
  </si>
  <si>
    <t xml:space="preserve">FORMATO 1 - HOJA RESUMEN DE COTIZACIÓN </t>
  </si>
  <si>
    <t>Notas:</t>
  </si>
  <si>
    <r>
      <rPr>
        <b/>
        <u/>
        <sz val="12"/>
        <color theme="1"/>
        <rFont val="Arial"/>
        <family val="2"/>
      </rPr>
      <t>FORMATO 1</t>
    </r>
    <r>
      <rPr>
        <b/>
        <sz val="12"/>
        <color theme="1"/>
        <rFont val="Arial"/>
        <family val="2"/>
      </rPr>
      <t xml:space="preserve"> -SUMINISTRO, INSTALACIÓN, CONFIGURACIÓN Y PUESTA EN FUNCIONAMIENTO DE UPS</t>
    </r>
  </si>
  <si>
    <r>
      <t xml:space="preserve">• Por favor diligenciar solo las celdas en AMARILLO.
• Revisar todos los requerimientos que se exponen en el documento "Ficha de Condiciones Técnicas" y Anexos; y formular su cotización en concordancia con este.
• Asignar precio sin incluir el IVA en las celdas de la columna </t>
    </r>
    <r>
      <rPr>
        <b/>
        <sz val="9"/>
        <color rgb="FFFF0000"/>
        <rFont val="Arial"/>
        <family val="2"/>
      </rPr>
      <t>"Precio Unitario antes de IVA"</t>
    </r>
    <r>
      <rPr>
        <sz val="9"/>
        <color theme="1"/>
        <rFont val="Arial"/>
        <family val="2"/>
      </rPr>
      <t xml:space="preserve"> para los elementos requeridos, en la columna</t>
    </r>
    <r>
      <rPr>
        <b/>
        <sz val="9"/>
        <color theme="1"/>
        <rFont val="Arial"/>
        <family val="2"/>
      </rPr>
      <t xml:space="preserve"> </t>
    </r>
    <r>
      <rPr>
        <b/>
        <sz val="9"/>
        <color rgb="FFFF0000"/>
        <rFont val="Arial"/>
        <family val="2"/>
      </rPr>
      <t>"Tarifa IVA %"</t>
    </r>
    <r>
      <rPr>
        <b/>
        <sz val="9"/>
        <color theme="1"/>
        <rFont val="Arial"/>
        <family val="2"/>
      </rPr>
      <t xml:space="preserve"> </t>
    </r>
    <r>
      <rPr>
        <sz val="9"/>
        <color theme="1"/>
        <rFont val="Arial"/>
        <family val="2"/>
      </rPr>
      <t>asignar la tarifa de IVA que corresponda. Se debe definir la taifa del IVA vigente en la fecha en la que sea remitida la cotización. En el evento que se modifique la normatividad relacionada con este impuesto después de remitida la misma, la tarifa IVA se ajustará en concordancia, manteniéndose los precios cotizados antes de IVA.
• El valor de la cotización deber ser expresado en PESOS COLOMBIANOS.
• Los valores deberán aproximarse por exceso o por defecto al entero más cercano así: (i) si es igual o superior a 50 centavos, se aproxima al entero siguiente; (ii) si es inferior a 50 centavos se baja al entero anterior.
• No modificar, agregar o quitar ningún ítem o sub-ítem.</t>
    </r>
  </si>
  <si>
    <r>
      <t xml:space="preserve">Precio unitario por mantenimiento CORRECTIVO POR UPS antes de IVA </t>
    </r>
    <r>
      <rPr>
        <b/>
        <sz val="14"/>
        <color rgb="FFFF0000"/>
        <rFont val="Arial"/>
        <family val="2"/>
      </rPr>
      <t>(Nota 1)</t>
    </r>
  </si>
  <si>
    <r>
      <t xml:space="preserve">• Por favor diligenciar solo las celdas en AMARILLO.
• Revisar todos los requerimientos que se exponen en el documento "Ficha de Condiciones Técnicas" y Anexos; y formular su cotización en concordancia con este.
• Asignar precio sin incluir el IVA en las celdas  </t>
    </r>
    <r>
      <rPr>
        <b/>
        <sz val="9"/>
        <color rgb="FFFF0000"/>
        <rFont val="Arial"/>
        <family val="2"/>
      </rPr>
      <t>"Precio Unitario por mantenimiento correctivo por UPS antes de IVA"</t>
    </r>
    <r>
      <rPr>
        <sz val="9"/>
        <color theme="1"/>
        <rFont val="Arial"/>
        <family val="2"/>
      </rPr>
      <t xml:space="preserve"> para los elementos requeridos, en la casilla</t>
    </r>
    <r>
      <rPr>
        <b/>
        <sz val="9"/>
        <color theme="1"/>
        <rFont val="Arial"/>
        <family val="2"/>
      </rPr>
      <t xml:space="preserve"> </t>
    </r>
    <r>
      <rPr>
        <b/>
        <sz val="9"/>
        <color rgb="FFFF0000"/>
        <rFont val="Arial"/>
        <family val="2"/>
      </rPr>
      <t>"Tarifa IVA %"</t>
    </r>
    <r>
      <rPr>
        <b/>
        <sz val="9"/>
        <color theme="1"/>
        <rFont val="Arial"/>
        <family val="2"/>
      </rPr>
      <t xml:space="preserve"> </t>
    </r>
    <r>
      <rPr>
        <sz val="9"/>
        <color theme="1"/>
        <rFont val="Arial"/>
        <family val="2"/>
      </rPr>
      <t>asignar la tarifa de IVA que corresponda. Se debe definir la taifa del IVA vigente en la fecha en la que sea remitida la cotización. En el evento que se modifique la normatividad relacionada con este impuesto después de remitida la misma, la tarifa IVA se ajustará en concordancia, manteniéndose los precios cotizados antes de IVA.
• El valor de la cotización deber ser expresado en PESOS COLOMBIANOS.
• Los valores unitarios deberán aproximarse por exceso o por defecto al entero más cercano. Si la cifra no está aproximada y aparece con centavos, el ICBF aproximará al entero inferior.
• No modificar, agregar o quitar ningún ítem o sub-ítem.</t>
    </r>
  </si>
  <si>
    <t>BATERIAS 12V-7AH</t>
  </si>
  <si>
    <t>BATERIAS 12V-9AH</t>
  </si>
  <si>
    <t>BATERIAS 12V-24AH</t>
  </si>
  <si>
    <t>BATERIAS 12V-26AH</t>
  </si>
  <si>
    <t>BATERIAS 12V-38AH</t>
  </si>
  <si>
    <t>BATERIAS 12V-40AH</t>
  </si>
  <si>
    <t>BATERIAS 12V-65AH</t>
  </si>
  <si>
    <t>BATERIAS 12V-75AH</t>
  </si>
  <si>
    <t>BATERIAS 12V-80AH</t>
  </si>
  <si>
    <r>
      <t xml:space="preserve">República de Colombia
</t>
    </r>
    <r>
      <rPr>
        <b/>
        <sz val="11"/>
        <color theme="1"/>
        <rFont val="Arial"/>
        <family val="2"/>
      </rPr>
      <t>Instituto Colombiano de Bienestar Familiar</t>
    </r>
    <r>
      <rPr>
        <sz val="11"/>
        <color theme="1"/>
        <rFont val="Arial"/>
        <family val="2"/>
      </rPr>
      <t xml:space="preserve">
Cecilia de la Fuente de Lleras 
Dirección de Abastecimiento</t>
    </r>
  </si>
  <si>
    <t>Nota:</t>
  </si>
  <si>
    <t>FORMATO 2 -SERVICIO DE MANTENIMIENTO PREVENTIVO DE LAS UPS PROPIEDAD DEL ICBF</t>
  </si>
  <si>
    <t>6 meses</t>
  </si>
  <si>
    <t>INSTRUCCIONES PARA EL DILIGENCIAMIENTO DEL FORMATO DE COTIZACIÓN</t>
  </si>
  <si>
    <r>
      <t xml:space="preserve">CANTIDAD DE UPS PARA SERVICIO DE MANTENIMIENTO PREVENTIVO </t>
    </r>
    <r>
      <rPr>
        <b/>
        <sz val="12"/>
        <color rgb="FFFF0000"/>
        <rFont val="Arial"/>
        <family val="2"/>
      </rPr>
      <t>(Nota 1)</t>
    </r>
  </si>
  <si>
    <t>TOTAL SERVICIO DE MANTENIMIENTO PREVENTIVO</t>
  </si>
  <si>
    <r>
      <t xml:space="preserve">República de Colombia
</t>
    </r>
    <r>
      <rPr>
        <b/>
        <sz val="10"/>
        <color theme="1"/>
        <rFont val="Arial"/>
        <family val="2"/>
      </rPr>
      <t>Instituto Colombiano de Bienestar Familiar</t>
    </r>
    <r>
      <rPr>
        <sz val="10"/>
        <color theme="1"/>
        <rFont val="Arial"/>
        <family val="2"/>
      </rPr>
      <t xml:space="preserve">
Cecilia de la Fuente de Lleras 
Dirección de Abastecimiento</t>
    </r>
  </si>
  <si>
    <t>TRASLADOS DE EQUIPOS ENTRE SEDES DEL ICBF</t>
  </si>
  <si>
    <t>FORMATO 3 - TRASLADOS DE EQUIPOS ENTRE SEDES DEL ICBF</t>
  </si>
  <si>
    <t>6 Meses</t>
  </si>
  <si>
    <r>
      <t xml:space="preserve">Sede ubicada en municipio de acceso </t>
    </r>
    <r>
      <rPr>
        <b/>
        <u/>
        <sz val="11"/>
        <color theme="1"/>
        <rFont val="Arial"/>
        <family val="2"/>
      </rPr>
      <t>DIFÍCIL.</t>
    </r>
  </si>
  <si>
    <r>
      <t xml:space="preserve">Sede ubicada en municipio de  acceso </t>
    </r>
    <r>
      <rPr>
        <b/>
        <u/>
        <sz val="11"/>
        <color theme="1"/>
        <rFont val="Arial"/>
        <family val="2"/>
      </rPr>
      <t>FÁCIL.</t>
    </r>
  </si>
  <si>
    <r>
      <rPr>
        <sz val="10"/>
        <color rgb="FF000000"/>
        <rFont val="Arial"/>
        <family val="2"/>
      </rPr>
      <t>Sede ubicada en municipio de  acceso</t>
    </r>
    <r>
      <rPr>
        <b/>
        <sz val="10"/>
        <color rgb="FF000000"/>
        <rFont val="Arial"/>
        <family val="2"/>
      </rPr>
      <t xml:space="preserve"> FÁCIL.</t>
    </r>
  </si>
  <si>
    <r>
      <rPr>
        <sz val="10"/>
        <color rgb="FF000000"/>
        <rFont val="Arial"/>
        <family val="2"/>
      </rPr>
      <t>Sede ubicada en municipio de acceso</t>
    </r>
    <r>
      <rPr>
        <b/>
        <sz val="10"/>
        <color rgb="FF000000"/>
        <rFont val="Arial"/>
        <family val="2"/>
      </rPr>
      <t xml:space="preserve"> MEDIA.</t>
    </r>
  </si>
  <si>
    <r>
      <rPr>
        <sz val="10"/>
        <color rgb="FF000000"/>
        <rFont val="Arial"/>
        <family val="2"/>
      </rPr>
      <t>Sede ubicada en municipio de acceso</t>
    </r>
    <r>
      <rPr>
        <b/>
        <sz val="10"/>
        <color rgb="FF000000"/>
        <rFont val="Arial"/>
        <family val="2"/>
      </rPr>
      <t xml:space="preserve"> DIFÍCIL.</t>
    </r>
  </si>
  <si>
    <t xml:space="preserve">Tipo de Municipio DESTINO      ► </t>
  </si>
  <si>
    <t>Tipo de municipio  ORIGEN      ▼</t>
  </si>
  <si>
    <t>Valor IVA Incluido</t>
  </si>
  <si>
    <t>TRASLADOS DE EQUIPOS ENTRE SEDES DEL ICBF - DESMONTE, TRANSPORTE, INSTALACIÓN Y PUESTA EN FUNCIONAMIENTO</t>
  </si>
  <si>
    <t>TRASLADOS UPS (DESMONTE, TRANSPORTE, INSTALACIÓN Y PUESTA EN FUNCIONAMIENTO)</t>
  </si>
  <si>
    <t>PRECIO TOTAL TRASLADOS UPS (DESMONTE, TRANSPORTE, INSTALACIÓN Y PUESTA EN FUNCIONAMIENTO)</t>
  </si>
  <si>
    <t>MANTENIMIENTO CORRECTIVO</t>
  </si>
  <si>
    <t>FORMATO 4- MANTENIMIENTO CORRECTIVO</t>
  </si>
  <si>
    <r>
      <t xml:space="preserve">Clasificación de la Información: 
</t>
    </r>
    <r>
      <rPr>
        <b/>
        <sz val="14"/>
        <color theme="1"/>
        <rFont val="Arial"/>
        <family val="2"/>
      </rPr>
      <t>PÚBLICA</t>
    </r>
  </si>
  <si>
    <r>
      <rPr>
        <b/>
        <u/>
        <sz val="10"/>
        <color theme="1"/>
        <rFont val="Arial"/>
        <family val="2"/>
      </rPr>
      <t xml:space="preserve">observaciones </t>
    </r>
    <r>
      <rPr>
        <sz val="8"/>
        <color theme="1"/>
        <rFont val="Arial Narrow"/>
        <family val="2"/>
      </rPr>
      <t>(Por favor tener en cuenta las observaciones que aparezcan en el momento de diligenciar la cotización)</t>
    </r>
  </si>
  <si>
    <r>
      <rPr>
        <b/>
        <u/>
        <sz val="11"/>
        <color theme="1"/>
        <rFont val="Arial"/>
        <family val="2"/>
      </rPr>
      <t xml:space="preserve">Observaciones </t>
    </r>
    <r>
      <rPr>
        <b/>
        <sz val="11"/>
        <color theme="1"/>
        <rFont val="Arial"/>
        <family val="2"/>
      </rPr>
      <t xml:space="preserve">
</t>
    </r>
    <r>
      <rPr>
        <sz val="10"/>
        <color theme="1"/>
        <rFont val="Arial Narrow"/>
        <family val="2"/>
      </rPr>
      <t>(Por favor tener en cuenta las observaciones que aparezcan en el momento de diligenciar la cotización)</t>
    </r>
  </si>
  <si>
    <r>
      <rPr>
        <b/>
        <u/>
        <sz val="12"/>
        <color theme="1"/>
        <rFont val="Arial"/>
        <family val="2"/>
      </rPr>
      <t>Observaciones</t>
    </r>
    <r>
      <rPr>
        <b/>
        <sz val="12"/>
        <color theme="1"/>
        <rFont val="Arial"/>
        <family val="2"/>
      </rPr>
      <t xml:space="preserve">
</t>
    </r>
    <r>
      <rPr>
        <sz val="10"/>
        <color theme="1"/>
        <rFont val="Arial"/>
        <family val="2"/>
      </rPr>
      <t>(Por favor tener en cuenta las observaciones que aparezcan en el momento de diligenciar la cotización)</t>
    </r>
  </si>
  <si>
    <r>
      <rPr>
        <b/>
        <u/>
        <sz val="11"/>
        <color rgb="FF000000"/>
        <rFont val="Arial"/>
        <family val="2"/>
      </rPr>
      <t>Observaciones</t>
    </r>
    <r>
      <rPr>
        <b/>
        <sz val="12"/>
        <color rgb="FF000000"/>
        <rFont val="Arial"/>
        <family val="2"/>
      </rPr>
      <t xml:space="preserve">
</t>
    </r>
    <r>
      <rPr>
        <sz val="8"/>
        <color rgb="FF000000"/>
        <rFont val="Arial Narrow"/>
        <family val="2"/>
      </rPr>
      <t>(Por favor tener en cuenta las observaciones que aparezcan en el momento de diligenciar la cotización)</t>
    </r>
  </si>
  <si>
    <t>PRECIO TOTAL IVA INCLUIDO</t>
  </si>
  <si>
    <r>
      <rPr>
        <b/>
        <sz val="10"/>
        <color rgb="FFFF0000"/>
        <rFont val="Arial"/>
        <family val="2"/>
      </rPr>
      <t>(1)</t>
    </r>
    <r>
      <rPr>
        <sz val="10"/>
        <color theme="1"/>
        <rFont val="Arial"/>
        <family val="2"/>
      </rPr>
      <t xml:space="preserve"> Debe incluirse el precio unitario del mantenimiento correctivo por UPS en cada caso, </t>
    </r>
    <r>
      <rPr>
        <b/>
        <i/>
        <u/>
        <sz val="10"/>
        <color theme="1"/>
        <rFont val="Arial"/>
        <family val="2"/>
      </rPr>
      <t>sin incluir los repuestos necesarios para el mantenimiento correctivo.</t>
    </r>
    <r>
      <rPr>
        <b/>
        <sz val="9"/>
        <color rgb="FFFF0000"/>
        <rFont val="Arial"/>
        <family val="2"/>
      </rPr>
      <t/>
    </r>
  </si>
  <si>
    <r>
      <t xml:space="preserve">Cantidad de UPS por sede para mantenimiento correctivo </t>
    </r>
    <r>
      <rPr>
        <b/>
        <sz val="12"/>
        <color theme="1"/>
        <rFont val="Calibri Light"/>
        <family val="2"/>
        <scheme val="major"/>
      </rPr>
      <t>↓</t>
    </r>
  </si>
  <si>
    <r>
      <t xml:space="preserve">Sedes que cuentan entre 2 a 5 UPS´s </t>
    </r>
    <r>
      <rPr>
        <b/>
        <i/>
        <u/>
        <sz val="11"/>
        <color theme="1"/>
        <rFont val="Arial"/>
        <family val="2"/>
      </rPr>
      <t>para mantenimiento correctivo</t>
    </r>
  </si>
  <si>
    <r>
      <t xml:space="preserve">Sedes que cuentan entre 6 a 15 UPS´s </t>
    </r>
    <r>
      <rPr>
        <b/>
        <i/>
        <u/>
        <sz val="11"/>
        <color theme="1"/>
        <rFont val="Arial"/>
        <family val="2"/>
      </rPr>
      <t>para mantenimiento correctivo</t>
    </r>
  </si>
  <si>
    <r>
      <t xml:space="preserve">Sede ubicada en municipio de acceso </t>
    </r>
    <r>
      <rPr>
        <b/>
        <u/>
        <sz val="11"/>
        <color theme="1"/>
        <rFont val="Arial"/>
        <family val="2"/>
      </rPr>
      <t>INTERMEDIO.</t>
    </r>
  </si>
  <si>
    <t>CANTIDAD TRASLADOS</t>
  </si>
  <si>
    <r>
      <t xml:space="preserve">Sedes con una (1) UPS </t>
    </r>
    <r>
      <rPr>
        <b/>
        <i/>
        <u/>
        <sz val="11"/>
        <color theme="1"/>
        <rFont val="Arial"/>
        <family val="2"/>
      </rPr>
      <t>para mantenimiento preventivo</t>
    </r>
  </si>
  <si>
    <r>
      <t xml:space="preserve">Sedes que cuentan entre 2 a 5 UPS´s </t>
    </r>
    <r>
      <rPr>
        <b/>
        <i/>
        <u/>
        <sz val="11"/>
        <color theme="1"/>
        <rFont val="Arial"/>
        <family val="2"/>
      </rPr>
      <t>para mantenimiento preventivo</t>
    </r>
  </si>
  <si>
    <r>
      <t xml:space="preserve">Sedes que cuentan entre 6 a 15 UPS´s </t>
    </r>
    <r>
      <rPr>
        <b/>
        <i/>
        <u/>
        <sz val="11"/>
        <color theme="1"/>
        <rFont val="Arial"/>
        <family val="2"/>
      </rPr>
      <t>para mantenimiento preventivo</t>
    </r>
  </si>
  <si>
    <r>
      <t xml:space="preserve">Sedes que cuentan entre 6 a 15 UPS´s </t>
    </r>
    <r>
      <rPr>
        <b/>
        <i/>
        <u/>
        <sz val="11"/>
        <color theme="1"/>
        <rFont val="Arial"/>
        <family val="2"/>
      </rPr>
      <t>para mantenimiento preventivo.</t>
    </r>
  </si>
  <si>
    <r>
      <t xml:space="preserve">Sedes que cuentan entre 2 a 5 UPS´s </t>
    </r>
    <r>
      <rPr>
        <b/>
        <i/>
        <u/>
        <sz val="11"/>
        <color theme="1"/>
        <rFont val="Arial"/>
        <family val="2"/>
      </rPr>
      <t>para mantenimiento preventivo.</t>
    </r>
  </si>
  <si>
    <r>
      <t xml:space="preserve">Sedes con una (1) UPS 
</t>
    </r>
    <r>
      <rPr>
        <b/>
        <i/>
        <u/>
        <sz val="11"/>
        <color theme="1"/>
        <rFont val="Arial"/>
        <family val="2"/>
      </rPr>
      <t>para mantenimiento preventivo.</t>
    </r>
  </si>
  <si>
    <r>
      <t xml:space="preserve">Sedes con una (1) UPS 
</t>
    </r>
    <r>
      <rPr>
        <b/>
        <i/>
        <u/>
        <sz val="11"/>
        <color theme="1"/>
        <rFont val="Arial"/>
        <family val="2"/>
      </rPr>
      <t>para mantenimiento correctivo</t>
    </r>
  </si>
  <si>
    <r>
      <t xml:space="preserve">Sede ubicada en municipio de  acceso </t>
    </r>
    <r>
      <rPr>
        <b/>
        <u/>
        <sz val="9"/>
        <color theme="1"/>
        <rFont val="Arial"/>
        <family val="2"/>
      </rPr>
      <t>FÁCIL</t>
    </r>
    <r>
      <rPr>
        <b/>
        <sz val="9"/>
        <color theme="1"/>
        <rFont val="Arial"/>
        <family val="2"/>
      </rPr>
      <t xml:space="preserve">. </t>
    </r>
    <r>
      <rPr>
        <b/>
        <sz val="9"/>
        <color rgb="FFFF0000"/>
        <rFont val="Arial"/>
        <family val="2"/>
      </rPr>
      <t>(Nota 1)</t>
    </r>
  </si>
  <si>
    <r>
      <t xml:space="preserve">Sede ubicada en municipio de acceso </t>
    </r>
    <r>
      <rPr>
        <b/>
        <u/>
        <sz val="9"/>
        <color theme="1"/>
        <rFont val="Arial"/>
        <family val="2"/>
      </rPr>
      <t>INTERMEDIO</t>
    </r>
    <r>
      <rPr>
        <b/>
        <sz val="9"/>
        <color theme="1"/>
        <rFont val="Arial"/>
        <family val="2"/>
      </rPr>
      <t xml:space="preserve">.  </t>
    </r>
    <r>
      <rPr>
        <b/>
        <sz val="9"/>
        <color rgb="FFFF0000"/>
        <rFont val="Arial"/>
        <family val="2"/>
      </rPr>
      <t>(Nota 1)</t>
    </r>
  </si>
  <si>
    <r>
      <t xml:space="preserve">Sede ubicada en municipio de acceso </t>
    </r>
    <r>
      <rPr>
        <b/>
        <u/>
        <sz val="9"/>
        <color theme="1"/>
        <rFont val="Arial"/>
        <family val="2"/>
      </rPr>
      <t>DIFÍCIL</t>
    </r>
    <r>
      <rPr>
        <b/>
        <sz val="9"/>
        <color theme="1"/>
        <rFont val="Arial"/>
        <family val="2"/>
      </rPr>
      <t xml:space="preserve">. </t>
    </r>
    <r>
      <rPr>
        <b/>
        <sz val="9"/>
        <color rgb="FFFF0000"/>
        <rFont val="Arial"/>
        <family val="2"/>
      </rPr>
      <t>(Nota 1)</t>
    </r>
  </si>
  <si>
    <r>
      <rPr>
        <b/>
        <sz val="11"/>
        <color rgb="FFFF0000"/>
        <rFont val="Arial"/>
        <family val="2"/>
      </rPr>
      <t xml:space="preserve">(1) </t>
    </r>
    <r>
      <rPr>
        <sz val="11"/>
        <rFont val="Arial"/>
        <family val="2"/>
      </rPr>
      <t xml:space="preserve">En la presente hoja solo se debe diligenciar la información solicitada anteriormente, a continuación encontrará el resumen de la cotización que ha diligenciado, en cada uno de los conceptos encontrará el link que lo remitirá a la hoja en la que debe diligenciar los precios de los insumos y servicios requieridos por el ICBF.
</t>
    </r>
    <r>
      <rPr>
        <b/>
        <sz val="11"/>
        <color rgb="FFFF0000"/>
        <rFont val="Arial"/>
        <family val="2"/>
      </rPr>
      <t xml:space="preserve">(2) </t>
    </r>
    <r>
      <rPr>
        <sz val="11"/>
        <rFont val="Arial"/>
        <family val="2"/>
      </rPr>
      <t xml:space="preserve">El valor total solo contempla las actividades que cuentan con cantidad requerida, el ICBF analizará los precios unitarios de los Mantenimientos Correctivos, Bolsa de Baterias y Bolsa de Repuestos y durante la ejecución del contrato va solicitando estos insumos de acuerdo con la demanda del ICBF.
</t>
    </r>
    <r>
      <rPr>
        <b/>
        <sz val="11"/>
        <color rgb="FFFF0000"/>
        <rFont val="Arial"/>
        <family val="2"/>
      </rPr>
      <t xml:space="preserve">(3) </t>
    </r>
    <r>
      <rPr>
        <sz val="11"/>
        <color theme="1"/>
        <rFont val="Arial"/>
        <family val="2"/>
      </rPr>
      <t xml:space="preserve">Para la clasificación en facil intermedio y dificil tenga en cuenta que Las ciudades capitales hacen referencia a ciudad capital de departamento, las ciudades intermedias hacen referencia a sedes ubicadas a 100 Km de la ciudad capital del departamento y las ciudades lejanas a sedes ubicadas a mas de 100 Km de la ciudad capital del departamento. Lo anterior lo puede consultar en </t>
    </r>
  </si>
  <si>
    <t>Para retornar a esta pagína puede dar click en el siguiente link que encontrará en cada una de las hojas a diligenciar</t>
  </si>
  <si>
    <r>
      <rPr>
        <b/>
        <sz val="9"/>
        <color rgb="FFFF0000"/>
        <rFont val="Arial"/>
        <family val="2"/>
      </rPr>
      <t>(2)</t>
    </r>
    <r>
      <rPr>
        <sz val="9"/>
        <color theme="1"/>
        <rFont val="Arial"/>
        <family val="2"/>
      </rPr>
      <t xml:space="preserve"> Las locaciones con cantidad requerida cero, son aquellas que hasta el momento no reportan requerimiento de UPS, sin embargo el precio se tendrá en cuenta en caso de que se requieran durante la ejecución del contrato.</t>
    </r>
  </si>
  <si>
    <r>
      <rPr>
        <b/>
        <sz val="9"/>
        <color rgb="FFFF0000"/>
        <rFont val="Arial"/>
        <family val="2"/>
      </rPr>
      <t xml:space="preserve">(1) </t>
    </r>
    <r>
      <rPr>
        <sz val="9"/>
        <color theme="1"/>
        <rFont val="Arial"/>
        <family val="2"/>
      </rPr>
      <t>Clasificación de municipios según dificultad de acceso de acuerdo con el Anexo 5</t>
    </r>
  </si>
  <si>
    <r>
      <t xml:space="preserve">Cantidad
</t>
    </r>
    <r>
      <rPr>
        <b/>
        <sz val="12"/>
        <color rgb="FFFF0000"/>
        <rFont val="Arial"/>
        <family val="2"/>
      </rPr>
      <t>(Nota 2)</t>
    </r>
  </si>
  <si>
    <r>
      <t>Dificultad de acceso municipio instalación</t>
    </r>
    <r>
      <rPr>
        <b/>
        <sz val="11"/>
        <color rgb="FFFF0000"/>
        <rFont val="Arial"/>
        <family val="2"/>
      </rPr>
      <t xml:space="preserve"> 
(Nota 1)</t>
    </r>
  </si>
  <si>
    <r>
      <t xml:space="preserve">Precio unitario por mantenimiento preventivo POR UPS antes de IVA </t>
    </r>
    <r>
      <rPr>
        <b/>
        <sz val="14"/>
        <color rgb="FFFF0000"/>
        <rFont val="Arial"/>
        <family val="2"/>
      </rPr>
      <t>(Nota 3)</t>
    </r>
  </si>
  <si>
    <r>
      <rPr>
        <b/>
        <sz val="9"/>
        <color rgb="FFFF0000"/>
        <rFont val="Arial"/>
        <family val="2"/>
      </rPr>
      <t xml:space="preserve">(1) </t>
    </r>
    <r>
      <rPr>
        <b/>
        <u/>
        <sz val="9"/>
        <rFont val="Arial"/>
        <family val="2"/>
      </rPr>
      <t>Cantidades estimadas de acuerdo al anexo 2. Se debe interpretar como sigue: el valor de la celda G22, por ejemplo,  es de 17, esto quiere decir que hay 17 UPS que necesitan mantenimiento preventivo, las cuales tienen capacidades entre 4 y 12 Kva y su acceso es intermedio. Estas 17 UPS´s se encuentran ubicadas en sedes que tienen entre 2 y 5 UPS´s. (Las locaciones con cantidad requerida cero, son aquellas que hasta el momento no reportan requerimiento de UPS, sin embargo el precio se tendrá en cuenta en caso de que se requieran durante la ejecución del contrato.</t>
    </r>
    <r>
      <rPr>
        <b/>
        <i/>
        <u/>
        <sz val="9"/>
        <rFont val="Arial"/>
        <family val="2"/>
      </rPr>
      <t xml:space="preserve">
</t>
    </r>
    <r>
      <rPr>
        <b/>
        <sz val="9"/>
        <color rgb="FFFF0000"/>
        <rFont val="Arial"/>
        <family val="2"/>
      </rPr>
      <t>(2)</t>
    </r>
    <r>
      <rPr>
        <sz val="9"/>
        <rFont val="Arial"/>
        <family val="2"/>
      </rPr>
      <t xml:space="preserve"> Clasificación de municipios según dificultad de acceso de acuerdo con el Anexo 5</t>
    </r>
    <r>
      <rPr>
        <b/>
        <sz val="9"/>
        <color rgb="FFFF0000"/>
        <rFont val="Arial"/>
        <family val="2"/>
      </rPr>
      <t xml:space="preserve">
(2)</t>
    </r>
    <r>
      <rPr>
        <sz val="9"/>
        <color theme="1"/>
        <rFont val="Arial"/>
        <family val="2"/>
      </rPr>
      <t xml:space="preserve"> Debe incluirse el precio unitario del mantenimiento por UPS en cada caso, incluyendo todos los costos que involucran la realización de la realización de los mantenimientos preventivos.</t>
    </r>
    <r>
      <rPr>
        <b/>
        <sz val="9"/>
        <color rgb="FFFF0000"/>
        <rFont val="Arial"/>
        <family val="2"/>
      </rPr>
      <t/>
    </r>
  </si>
  <si>
    <r>
      <t xml:space="preserve">Dificultad de acceso de la sede →
</t>
    </r>
    <r>
      <rPr>
        <b/>
        <sz val="10"/>
        <color rgb="FFFF0000"/>
        <rFont val="Arial"/>
        <family val="2"/>
      </rPr>
      <t>(Nota 2)</t>
    </r>
  </si>
  <si>
    <t>Valores En Pesos a Diciembre 31 De 2017</t>
  </si>
  <si>
    <t>Indicador 2017</t>
  </si>
  <si>
    <t>BOLSA PARTES Y BATERÍAS</t>
  </si>
  <si>
    <r>
      <rPr>
        <b/>
        <sz val="10"/>
        <color rgb="FFFF0000"/>
        <rFont val="Arial"/>
        <family val="2"/>
      </rPr>
      <t>Notas:</t>
    </r>
    <r>
      <rPr>
        <sz val="10"/>
        <color theme="1"/>
        <rFont val="Arial"/>
        <family val="2"/>
      </rPr>
      <t xml:space="preserve">
</t>
    </r>
    <r>
      <rPr>
        <b/>
        <sz val="10"/>
        <color rgb="FFFF0000"/>
        <rFont val="Arial"/>
        <family val="2"/>
      </rPr>
      <t xml:space="preserve">(1) </t>
    </r>
    <r>
      <rPr>
        <sz val="10"/>
        <rFont val="Arial"/>
        <family val="2"/>
      </rPr>
      <t>Clasificación de municipios según dificultad de acceso de acuerdo con el Anexo 5</t>
    </r>
    <r>
      <rPr>
        <b/>
        <sz val="10"/>
        <color rgb="FFFF0000"/>
        <rFont val="Arial"/>
        <family val="2"/>
      </rPr>
      <t xml:space="preserve">
(2) </t>
    </r>
    <r>
      <rPr>
        <sz val="10"/>
        <rFont val="Arial"/>
        <family val="2"/>
      </rPr>
      <t>El precio unitario de los repuestos debe incluir solo el transporte.</t>
    </r>
    <r>
      <rPr>
        <b/>
        <sz val="10"/>
        <color rgb="FFFF0000"/>
        <rFont val="Arial"/>
        <family val="2"/>
      </rPr>
      <t xml:space="preserve">
(3) </t>
    </r>
    <r>
      <rPr>
        <sz val="10"/>
        <rFont val="Arial"/>
        <family val="2"/>
      </rPr>
      <t>Las marcas de UPS con las que cuenta el ICBF son las nombradas en el Anexo No. 3 "Partes y Baterias UPS". Los repuestos aqui referenciados deben corresponder a lo requerido en el Anexo No. 3 "Partes y Baterias UPS" según si es genérico o corresponder a una marca y capacidad de UPS.</t>
    </r>
    <r>
      <rPr>
        <b/>
        <sz val="10"/>
        <color rgb="FFFF0000"/>
        <rFont val="Arial"/>
        <family val="2"/>
      </rPr>
      <t xml:space="preserve">
</t>
    </r>
  </si>
  <si>
    <r>
      <t xml:space="preserve">Referencia de Partes
</t>
    </r>
    <r>
      <rPr>
        <b/>
        <sz val="10"/>
        <color rgb="FFFF0000"/>
        <rFont val="Arial"/>
        <family val="2"/>
      </rPr>
      <t>(Nota 3)</t>
    </r>
  </si>
  <si>
    <t>FORMATO 5 - BOLSA DE REPUESTOS</t>
  </si>
  <si>
    <t>Marca de UPS</t>
  </si>
  <si>
    <t>Capacidad de la UPS</t>
  </si>
  <si>
    <t>CONTACTOR  TRIFASICO</t>
  </si>
  <si>
    <t>CONTACTOR VJV 220VDC</t>
  </si>
  <si>
    <t>generico</t>
  </si>
  <si>
    <t>Citopower</t>
  </si>
  <si>
    <t>Eaton</t>
  </si>
  <si>
    <t>Fenton</t>
  </si>
  <si>
    <t>Gamatronix</t>
  </si>
  <si>
    <t>Liebert</t>
  </si>
  <si>
    <t>Mtek</t>
  </si>
  <si>
    <t>Opti</t>
  </si>
  <si>
    <t>Pei</t>
  </si>
  <si>
    <t>Powercom</t>
  </si>
  <si>
    <t>Titan</t>
  </si>
  <si>
    <t>Tripp-Lite</t>
  </si>
  <si>
    <t>Zigor</t>
  </si>
  <si>
    <t>Kelong</t>
  </si>
  <si>
    <t>Sistelectro</t>
  </si>
  <si>
    <t>Soltec</t>
  </si>
  <si>
    <t>6 Kva</t>
  </si>
  <si>
    <t>10 Kva</t>
  </si>
  <si>
    <t>12 Kva</t>
  </si>
  <si>
    <t>15 Kva</t>
  </si>
  <si>
    <t>8 Kva</t>
  </si>
  <si>
    <t>20 Kva</t>
  </si>
  <si>
    <t>30 Kva</t>
  </si>
  <si>
    <t>24 Kva</t>
  </si>
  <si>
    <t>40 Kva</t>
  </si>
  <si>
    <t>50 Kva</t>
  </si>
  <si>
    <t>60 Kva</t>
  </si>
  <si>
    <t>120 Kva</t>
  </si>
  <si>
    <t>3 Kva</t>
  </si>
  <si>
    <t>Genérico</t>
  </si>
  <si>
    <t>PREGUNTAS</t>
  </si>
  <si>
    <t>1. ¿Puede ofrecer la totalidad de garantías solicitadas por el ICBF sobre los repuestos y partes relacionados en el Anexo 3?</t>
  </si>
  <si>
    <t>2. Si su respuesta anterior es NO, ¿cuántas certificaciones podría entregar sobre los repuestos y partes relacionadas en el Anexo 3?</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</si>
</sst>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quot;$&quot;\ #,##0"/>
    <numFmt numFmtId="42" formatCode="_-&quot;$&quot;\ * #,##0_-;\-&quot;$&quot;\ * #,##0_-;_-&quot;$&quot;\ * &quot;-&quot;_-;_-@_-"/>
    <numFmt numFmtId="41" formatCode="_-* #,##0_-;\-* #,##0_-;_-* &quot;-&quot;_-;_-@_-"/>
    <numFmt numFmtId="164" formatCode="&quot;$&quot;\ #,##0"/>
    <numFmt numFmtId="165" formatCode="d/mmm/yyyy"/>
    <numFmt numFmtId="166" formatCode="&quot;$&quot;#,##0"/>
    <numFmt numFmtId="167" formatCode="dd/mmm/yy"/>
    <numFmt numFmtId="168" formatCode="[$$-240A]\ #,##0"/>
    <numFmt numFmtId="169" formatCode="[$$-240A]#,##0.00"/>
    <numFmt numFmtId="170" formatCode="0.0"/>
    <numFmt numFmtId="171" formatCode="[$-240A]d&quot; de &quot;mmmm&quot; de &quot;yyyy;@"/>
    <numFmt numFmtId="172" formatCode="&quot;$&quot;#,##0;[Red]&quot;$&quot;#,##0"/>
  </numFmts>
  <fonts count="66">
    <font>
      <sz val="11"/>
      <color theme="1"/>
      <name val="Calibri"/>
      <family val="2"/>
      <scheme val="minor"/>
    </font>
    <font>
      <sz val="11"/>
      <color theme="1"/>
      <name val="Calibri"/>
      <family val="2"/>
      <scheme val="minor"/>
    </font>
    <font>
      <b/>
      <sz val="10"/>
      <color theme="1"/>
      <name val="Arial"/>
      <family val="2"/>
    </font>
    <font>
      <sz val="9"/>
      <color theme="1"/>
      <name val="Arial"/>
      <family val="2"/>
    </font>
    <font>
      <b/>
      <sz val="9"/>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b/>
      <sz val="12"/>
      <color rgb="FFFF0000"/>
      <name val="Arial"/>
      <family val="2"/>
    </font>
    <font>
      <b/>
      <sz val="12"/>
      <color rgb="FF000000"/>
      <name val="Arial"/>
      <family val="2"/>
    </font>
    <font>
      <sz val="12"/>
      <name val="Arial"/>
      <family val="2"/>
    </font>
    <font>
      <b/>
      <sz val="9"/>
      <color rgb="FFFF0000"/>
      <name val="Arial"/>
      <family val="2"/>
    </font>
    <font>
      <sz val="8"/>
      <color theme="1"/>
      <name val="Arial"/>
      <family val="2"/>
    </font>
    <font>
      <b/>
      <sz val="8"/>
      <color rgb="FFFF0000"/>
      <name val="Arial"/>
      <family val="2"/>
    </font>
    <font>
      <b/>
      <sz val="8"/>
      <color theme="1"/>
      <name val="Arial"/>
      <family val="2"/>
    </font>
    <font>
      <u/>
      <sz val="12"/>
      <color theme="10"/>
      <name val="Arial"/>
      <family val="2"/>
    </font>
    <font>
      <b/>
      <sz val="12"/>
      <color theme="1"/>
      <name val="Calibri Light"/>
      <family val="2"/>
      <scheme val="major"/>
    </font>
    <font>
      <sz val="12"/>
      <color theme="1" tint="0.249977111117893"/>
      <name val="Arial"/>
      <family val="2"/>
    </font>
    <font>
      <b/>
      <sz val="14"/>
      <color theme="1"/>
      <name val="Arial"/>
      <family val="2"/>
    </font>
    <font>
      <sz val="11"/>
      <color theme="1"/>
      <name val="Arial"/>
      <family val="2"/>
    </font>
    <font>
      <b/>
      <sz val="11"/>
      <color rgb="FF000000"/>
      <name val="Arial"/>
      <family val="2"/>
    </font>
    <font>
      <sz val="8"/>
      <color theme="1" tint="0.249977111117893"/>
      <name val="Arial"/>
      <family val="2"/>
    </font>
    <font>
      <sz val="11"/>
      <color theme="0"/>
      <name val="Calibri"/>
      <family val="2"/>
      <scheme val="minor"/>
    </font>
    <font>
      <sz val="11"/>
      <color theme="0"/>
      <name val="Arial"/>
      <family val="2"/>
    </font>
    <font>
      <sz val="11"/>
      <name val="Calibri"/>
      <family val="2"/>
      <scheme val="minor"/>
    </font>
    <font>
      <sz val="11"/>
      <name val="Arial"/>
      <family val="2"/>
    </font>
    <font>
      <b/>
      <sz val="14"/>
      <color theme="0"/>
      <name val="Arial"/>
      <family val="2"/>
    </font>
    <font>
      <b/>
      <sz val="14"/>
      <color rgb="FFFF0000"/>
      <name val="Arial"/>
      <family val="2"/>
    </font>
    <font>
      <sz val="10"/>
      <color theme="1"/>
      <name val="Arial"/>
      <family val="2"/>
    </font>
    <font>
      <b/>
      <sz val="11"/>
      <color theme="1"/>
      <name val="Arial"/>
      <family val="2"/>
    </font>
    <font>
      <sz val="10"/>
      <color rgb="FF000000"/>
      <name val="Arial"/>
      <family val="2"/>
    </font>
    <font>
      <b/>
      <sz val="10"/>
      <color rgb="FFFF0000"/>
      <name val="Arial"/>
      <family val="2"/>
    </font>
    <font>
      <sz val="10"/>
      <name val="Arial"/>
      <family val="2"/>
    </font>
    <font>
      <b/>
      <sz val="10"/>
      <color rgb="FF000000"/>
      <name val="Arial"/>
      <family val="2"/>
    </font>
    <font>
      <b/>
      <sz val="11"/>
      <color rgb="FFFF0000"/>
      <name val="Arial"/>
      <family val="2"/>
    </font>
    <font>
      <b/>
      <sz val="10"/>
      <name val="Arial"/>
      <family val="2"/>
    </font>
    <font>
      <sz val="8"/>
      <name val="Arial"/>
      <family val="2"/>
    </font>
    <font>
      <sz val="9"/>
      <name val="Arial"/>
      <family val="2"/>
    </font>
    <font>
      <sz val="9"/>
      <color rgb="FF000000"/>
      <name val="Arial"/>
      <family val="2"/>
    </font>
    <font>
      <u/>
      <sz val="10"/>
      <name val="Arial"/>
      <family val="2"/>
    </font>
    <font>
      <sz val="9"/>
      <color indexed="81"/>
      <name val="Tahoma"/>
      <family val="2"/>
    </font>
    <font>
      <sz val="10"/>
      <name val="Zurich BT"/>
    </font>
    <font>
      <b/>
      <sz val="11"/>
      <name val="Arial"/>
      <family val="2"/>
    </font>
    <font>
      <b/>
      <u/>
      <sz val="10"/>
      <color theme="1"/>
      <name val="Arial"/>
      <family val="2"/>
    </font>
    <font>
      <u/>
      <sz val="11"/>
      <color theme="10"/>
      <name val="Arial"/>
      <family val="2"/>
    </font>
    <font>
      <sz val="11"/>
      <color rgb="FF000000"/>
      <name val="Arial"/>
      <family val="2"/>
    </font>
    <font>
      <b/>
      <u/>
      <sz val="11"/>
      <color theme="1"/>
      <name val="Arial"/>
      <family val="2"/>
    </font>
    <font>
      <b/>
      <u/>
      <sz val="11"/>
      <color rgb="FFFF0000"/>
      <name val="Arial"/>
      <family val="2"/>
    </font>
    <font>
      <b/>
      <u/>
      <sz val="12"/>
      <color theme="1"/>
      <name val="Arial"/>
      <family val="2"/>
    </font>
    <font>
      <b/>
      <sz val="10"/>
      <name val="Arial Narrow"/>
      <family val="2"/>
    </font>
    <font>
      <sz val="10"/>
      <color theme="1"/>
      <name val="Arial Narrow"/>
      <family val="2"/>
    </font>
    <font>
      <sz val="14"/>
      <color theme="1"/>
      <name val="Arial"/>
      <family val="2"/>
    </font>
    <font>
      <sz val="9"/>
      <color theme="1"/>
      <name val="Arial Narrow"/>
      <family val="2"/>
    </font>
    <font>
      <sz val="8"/>
      <color theme="1"/>
      <name val="Arial Narrow"/>
      <family val="2"/>
    </font>
    <font>
      <sz val="8"/>
      <color rgb="FF000000"/>
      <name val="Arial Narrow"/>
      <family val="2"/>
    </font>
    <font>
      <b/>
      <u/>
      <sz val="11"/>
      <color rgb="FF000000"/>
      <name val="Arial"/>
      <family val="2"/>
    </font>
    <font>
      <sz val="11"/>
      <name val="Arial Narrow"/>
      <family val="2"/>
    </font>
    <font>
      <b/>
      <sz val="11"/>
      <name val="Arial Narrow"/>
      <family val="2"/>
    </font>
    <font>
      <sz val="10"/>
      <color rgb="FF000000"/>
      <name val="Arial Narrow"/>
      <family val="2"/>
    </font>
    <font>
      <b/>
      <i/>
      <u/>
      <sz val="10"/>
      <color theme="1"/>
      <name val="Arial"/>
      <family val="2"/>
    </font>
    <font>
      <b/>
      <u/>
      <sz val="11"/>
      <color theme="1"/>
      <name val="ARual"/>
    </font>
    <font>
      <b/>
      <i/>
      <u/>
      <sz val="11"/>
      <color theme="1"/>
      <name val="Arial"/>
      <family val="2"/>
    </font>
    <font>
      <b/>
      <i/>
      <u/>
      <sz val="9"/>
      <name val="Arial"/>
      <family val="2"/>
    </font>
    <font>
      <b/>
      <u/>
      <sz val="9"/>
      <color theme="1"/>
      <name val="Arial"/>
      <family val="2"/>
    </font>
    <font>
      <b/>
      <u/>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indexed="64"/>
      </right>
      <top style="thin">
        <color theme="1"/>
      </top>
      <bottom style="double">
        <color theme="1"/>
      </bottom>
      <diagonal/>
    </border>
    <border>
      <left style="thin">
        <color indexed="64"/>
      </left>
      <right style="thin">
        <color indexed="64"/>
      </right>
      <top style="thin">
        <color theme="1"/>
      </top>
      <bottom style="double">
        <color theme="1"/>
      </bottom>
      <diagonal/>
    </border>
    <border>
      <left style="thin">
        <color indexed="64"/>
      </left>
      <right style="thin">
        <color theme="1"/>
      </right>
      <top style="thin">
        <color theme="1"/>
      </top>
      <bottom style="double">
        <color theme="1"/>
      </bottom>
      <diagonal/>
    </border>
    <border>
      <left style="thin">
        <color indexed="64"/>
      </left>
      <right style="thin">
        <color indexed="64"/>
      </right>
      <top style="thin">
        <color indexed="64"/>
      </top>
      <bottom style="double">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9">
    <xf numFmtId="0" fontId="0" fillId="0" borderId="0"/>
    <xf numFmtId="9" fontId="1" fillId="0" borderId="0" applyFont="0" applyFill="0" applyBorder="0" applyAlignment="0" applyProtection="0"/>
    <xf numFmtId="0" fontId="5" fillId="0" borderId="0" applyNumberFormat="0" applyFill="0" applyBorder="0" applyAlignment="0" applyProtection="0"/>
    <xf numFmtId="42" fontId="1" fillId="0" borderId="0" applyFont="0" applyFill="0" applyBorder="0" applyAlignment="0" applyProtection="0"/>
    <xf numFmtId="0" fontId="33" fillId="0" borderId="0"/>
    <xf numFmtId="0" fontId="20" fillId="0" borderId="0"/>
    <xf numFmtId="0" fontId="42" fillId="0" borderId="0"/>
    <xf numFmtId="9" fontId="42" fillId="0" borderId="0" applyFont="0" applyFill="0" applyBorder="0" applyAlignment="0" applyProtection="0"/>
    <xf numFmtId="41" fontId="1" fillId="0" borderId="0" applyFont="0" applyFill="0" applyBorder="0" applyAlignment="0" applyProtection="0"/>
  </cellStyleXfs>
  <cellXfs count="645">
    <xf numFmtId="0" fontId="0" fillId="0" borderId="0" xfId="0"/>
    <xf numFmtId="0" fontId="6" fillId="0" borderId="0" xfId="0" applyFont="1" applyAlignment="1" applyProtection="1">
      <alignment vertical="center" wrapText="1"/>
    </xf>
    <xf numFmtId="0" fontId="6" fillId="0" borderId="0" xfId="0" applyFont="1" applyAlignment="1" applyProtection="1">
      <alignment horizontal="justify" vertical="center" wrapText="1"/>
    </xf>
    <xf numFmtId="0" fontId="6" fillId="0" borderId="0" xfId="0" applyFont="1" applyBorder="1" applyAlignment="1" applyProtection="1">
      <alignment vertical="center" wrapText="1"/>
    </xf>
    <xf numFmtId="0" fontId="6" fillId="0" borderId="0" xfId="0" applyFont="1" applyBorder="1" applyAlignment="1" applyProtection="1">
      <alignment horizontal="justify" vertical="center" wrapText="1"/>
    </xf>
    <xf numFmtId="0" fontId="7" fillId="0" borderId="0" xfId="0" applyFont="1" applyFill="1" applyBorder="1" applyAlignment="1" applyProtection="1">
      <alignment horizontal="center" vertical="center" wrapText="1"/>
    </xf>
    <xf numFmtId="0" fontId="8" fillId="0" borderId="1" xfId="0" applyFont="1" applyFill="1" applyBorder="1" applyAlignment="1" applyProtection="1">
      <alignment vertical="center" wrapText="1"/>
    </xf>
    <xf numFmtId="0" fontId="6" fillId="0" borderId="1" xfId="0" applyFont="1" applyFill="1" applyBorder="1" applyAlignment="1" applyProtection="1">
      <alignment horizontal="justify" vertical="center" wrapText="1"/>
    </xf>
    <xf numFmtId="0" fontId="6" fillId="0" borderId="1" xfId="0" applyFont="1" applyFill="1" applyBorder="1" applyAlignment="1" applyProtection="1">
      <alignment vertical="center" wrapText="1"/>
    </xf>
    <xf numFmtId="0" fontId="6" fillId="0" borderId="4" xfId="0" applyFont="1" applyFill="1" applyBorder="1" applyAlignment="1" applyProtection="1">
      <alignment horizontal="justify"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justify" vertical="center" wrapText="1"/>
    </xf>
    <xf numFmtId="0" fontId="6" fillId="0" borderId="0" xfId="0" applyFont="1" applyFill="1" applyBorder="1" applyAlignment="1" applyProtection="1">
      <alignment horizontal="left" vertical="center" wrapText="1"/>
    </xf>
    <xf numFmtId="0" fontId="6" fillId="0" borderId="0" xfId="0" applyNumberFormat="1" applyFont="1" applyBorder="1" applyAlignment="1" applyProtection="1">
      <alignment horizontal="left" vertical="center" wrapText="1"/>
    </xf>
    <xf numFmtId="0" fontId="7" fillId="0" borderId="1" xfId="0" applyNumberFormat="1" applyFont="1" applyBorder="1" applyAlignment="1" applyProtection="1">
      <alignment horizontal="center" vertical="center" wrapText="1"/>
    </xf>
    <xf numFmtId="0" fontId="6" fillId="0" borderId="0" xfId="0" applyFont="1" applyAlignment="1" applyProtection="1">
      <alignment wrapText="1"/>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164" fontId="6" fillId="0" borderId="1" xfId="0" applyNumberFormat="1" applyFont="1" applyFill="1" applyBorder="1" applyAlignment="1" applyProtection="1">
      <alignment horizontal="right" vertical="center" wrapText="1"/>
    </xf>
    <xf numFmtId="164" fontId="6" fillId="0" borderId="1" xfId="0" applyNumberFormat="1" applyFont="1" applyBorder="1" applyAlignment="1" applyProtection="1">
      <alignment horizontal="right" vertical="center" wrapText="1"/>
    </xf>
    <xf numFmtId="3" fontId="7" fillId="0" borderId="1" xfId="0" applyNumberFormat="1" applyFont="1" applyBorder="1" applyAlignment="1" applyProtection="1">
      <alignment horizontal="center" vertical="center" wrapText="1"/>
    </xf>
    <xf numFmtId="164" fontId="7" fillId="0" borderId="1" xfId="0" applyNumberFormat="1" applyFont="1" applyFill="1" applyBorder="1" applyAlignment="1" applyProtection="1">
      <alignment horizontal="right" vertical="center" wrapText="1"/>
    </xf>
    <xf numFmtId="0" fontId="6" fillId="0" borderId="0" xfId="0" applyFont="1" applyBorder="1" applyAlignment="1" applyProtection="1">
      <alignment wrapText="1"/>
    </xf>
    <xf numFmtId="0" fontId="7" fillId="0" borderId="0" xfId="0" applyFont="1" applyBorder="1" applyAlignment="1" applyProtection="1">
      <alignment vertical="center" wrapText="1"/>
    </xf>
    <xf numFmtId="0" fontId="6" fillId="0" borderId="0" xfId="0" applyFont="1" applyAlignment="1" applyProtection="1">
      <alignment vertical="top" wrapText="1"/>
    </xf>
    <xf numFmtId="0" fontId="6" fillId="0" borderId="0" xfId="0" applyFont="1" applyAlignment="1" applyProtection="1">
      <alignment horizontal="justify" wrapText="1"/>
    </xf>
    <xf numFmtId="0" fontId="6" fillId="3" borderId="3"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65" fontId="6"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9" fontId="6" fillId="3" borderId="1" xfId="1"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right" vertical="center" wrapText="1"/>
      <protection locked="0"/>
    </xf>
    <xf numFmtId="0" fontId="11" fillId="0" borderId="1"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3" fontId="11" fillId="0" borderId="1" xfId="0" applyNumberFormat="1" applyFont="1" applyFill="1" applyBorder="1" applyAlignment="1" applyProtection="1">
      <alignment horizontal="center" vertical="center" wrapText="1"/>
    </xf>
    <xf numFmtId="0" fontId="5" fillId="3" borderId="1" xfId="2"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165" fontId="6" fillId="3" borderId="2" xfId="0" applyNumberFormat="1"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5" fillId="3" borderId="2" xfId="2"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9" fontId="6" fillId="3" borderId="5" xfId="1" applyFont="1" applyFill="1" applyBorder="1" applyAlignment="1" applyProtection="1">
      <alignment horizontal="center" vertical="center" wrapText="1"/>
      <protection locked="0"/>
    </xf>
    <xf numFmtId="0" fontId="16" fillId="3" borderId="1" xfId="2" applyFont="1" applyFill="1" applyBorder="1" applyAlignment="1" applyProtection="1">
      <alignment horizontal="center" vertical="center" wrapText="1"/>
      <protection locked="0"/>
    </xf>
    <xf numFmtId="0" fontId="6" fillId="0" borderId="0" xfId="0" applyFont="1"/>
    <xf numFmtId="0" fontId="6" fillId="0" borderId="1" xfId="0" applyFont="1" applyBorder="1"/>
    <xf numFmtId="0" fontId="10" fillId="2" borderId="14"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1" fillId="0" borderId="7" xfId="0" applyFont="1" applyFill="1" applyBorder="1" applyAlignment="1" applyProtection="1">
      <alignment horizontal="center" vertical="center" wrapText="1"/>
    </xf>
    <xf numFmtId="164" fontId="6" fillId="0" borderId="1" xfId="0" applyNumberFormat="1" applyFont="1" applyFill="1" applyBorder="1" applyAlignment="1" applyProtection="1">
      <alignment horizontal="right" vertical="center" wrapText="1"/>
    </xf>
    <xf numFmtId="0" fontId="6" fillId="0" borderId="16" xfId="0" applyFont="1" applyFill="1" applyBorder="1" applyAlignment="1" applyProtection="1">
      <alignment horizontal="center" vertical="center"/>
    </xf>
    <xf numFmtId="9" fontId="6" fillId="3" borderId="17" xfId="1" applyFont="1" applyFill="1" applyBorder="1" applyAlignment="1" applyProtection="1">
      <alignment horizontal="center" vertical="center" wrapText="1"/>
      <protection locked="0"/>
    </xf>
    <xf numFmtId="164" fontId="6" fillId="3" borderId="17" xfId="0" applyNumberFormat="1" applyFont="1" applyFill="1" applyBorder="1" applyAlignment="1" applyProtection="1">
      <alignment horizontal="right" vertical="center" wrapText="1"/>
      <protection locked="0"/>
    </xf>
    <xf numFmtId="164" fontId="6" fillId="0" borderId="17" xfId="0" applyNumberFormat="1" applyFont="1" applyFill="1" applyBorder="1" applyAlignment="1" applyProtection="1">
      <alignment horizontal="right" vertical="center" wrapText="1"/>
    </xf>
    <xf numFmtId="0" fontId="11" fillId="0" borderId="18"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xf>
    <xf numFmtId="3" fontId="11" fillId="0" borderId="19" xfId="0" applyNumberFormat="1" applyFont="1" applyFill="1" applyBorder="1" applyAlignment="1" applyProtection="1">
      <alignment horizontal="center" vertical="center" wrapText="1"/>
    </xf>
    <xf numFmtId="9" fontId="6" fillId="3" borderId="18" xfId="1" applyFont="1" applyFill="1" applyBorder="1" applyAlignment="1" applyProtection="1">
      <alignment horizontal="center" vertical="center" wrapText="1"/>
      <protection locked="0"/>
    </xf>
    <xf numFmtId="164" fontId="6" fillId="3" borderId="18" xfId="0" applyNumberFormat="1" applyFont="1" applyFill="1" applyBorder="1" applyAlignment="1" applyProtection="1">
      <alignment horizontal="right" vertical="center" wrapText="1"/>
      <protection locked="0"/>
    </xf>
    <xf numFmtId="164" fontId="6" fillId="0" borderId="18" xfId="0" applyNumberFormat="1" applyFont="1" applyFill="1" applyBorder="1" applyAlignment="1" applyProtection="1">
      <alignment horizontal="right" vertical="center" wrapText="1"/>
    </xf>
    <xf numFmtId="0" fontId="11" fillId="0" borderId="15"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3" fontId="7" fillId="0" borderId="4" xfId="0" applyNumberFormat="1" applyFont="1" applyBorder="1" applyAlignment="1" applyProtection="1">
      <alignment horizontal="center" vertical="center" wrapText="1"/>
    </xf>
    <xf numFmtId="9" fontId="6" fillId="0" borderId="1" xfId="1" applyFont="1" applyFill="1" applyBorder="1" applyAlignment="1" applyProtection="1">
      <alignment horizontal="center" vertical="center" wrapText="1"/>
    </xf>
    <xf numFmtId="164" fontId="7" fillId="0" borderId="1" xfId="0" applyNumberFormat="1" applyFont="1" applyBorder="1" applyAlignment="1" applyProtection="1">
      <alignment horizontal="right" vertical="center" wrapText="1"/>
    </xf>
    <xf numFmtId="0" fontId="16" fillId="3" borderId="2" xfId="2" applyFont="1" applyFill="1" applyBorder="1" applyAlignment="1" applyProtection="1">
      <alignment horizontal="center" vertical="center" wrapText="1"/>
      <protection locked="0"/>
    </xf>
    <xf numFmtId="0" fontId="18" fillId="0" borderId="1" xfId="0" applyFont="1" applyBorder="1" applyAlignment="1" applyProtection="1">
      <alignment vertical="center" wrapText="1"/>
    </xf>
    <xf numFmtId="0" fontId="20" fillId="0" borderId="0" xfId="0" applyFont="1"/>
    <xf numFmtId="5" fontId="22" fillId="0" borderId="1" xfId="3" applyNumberFormat="1" applyFont="1" applyBorder="1" applyAlignment="1" applyProtection="1">
      <alignment vertical="center" wrapText="1"/>
    </xf>
    <xf numFmtId="0" fontId="20" fillId="0" borderId="0" xfId="0" applyFont="1" applyAlignment="1">
      <alignment vertical="center" wrapText="1"/>
    </xf>
    <xf numFmtId="0" fontId="25" fillId="0" borderId="0" xfId="0" applyFont="1"/>
    <xf numFmtId="0" fontId="26" fillId="0" borderId="0" xfId="0" applyFont="1"/>
    <xf numFmtId="0" fontId="29" fillId="0" borderId="0" xfId="0" applyFont="1" applyAlignment="1" applyProtection="1">
      <alignment vertical="center" wrapText="1"/>
    </xf>
    <xf numFmtId="0" fontId="29" fillId="0" borderId="0" xfId="0" applyFont="1" applyAlignment="1" applyProtection="1">
      <alignment horizontal="justify" vertical="center" wrapText="1"/>
    </xf>
    <xf numFmtId="0" fontId="29" fillId="0" borderId="0" xfId="0" applyFont="1" applyAlignment="1" applyProtection="1">
      <alignment horizontal="center" vertical="center" wrapText="1"/>
    </xf>
    <xf numFmtId="0" fontId="29" fillId="0" borderId="0" xfId="0" applyFont="1" applyBorder="1" applyAlignment="1" applyProtection="1">
      <alignment horizontal="justify" vertical="center" wrapText="1"/>
    </xf>
    <xf numFmtId="0" fontId="29" fillId="0" borderId="0" xfId="0" applyFont="1" applyBorder="1" applyAlignment="1" applyProtection="1">
      <alignment vertical="center" wrapText="1"/>
    </xf>
    <xf numFmtId="0" fontId="2" fillId="0" borderId="0" xfId="0" applyFont="1" applyFill="1" applyBorder="1" applyAlignment="1" applyProtection="1">
      <alignment horizontal="center" vertical="center" wrapText="1"/>
    </xf>
    <xf numFmtId="0" fontId="29" fillId="0" borderId="1" xfId="0" applyFont="1" applyFill="1" applyBorder="1" applyAlignment="1" applyProtection="1">
      <alignment horizontal="justify" vertical="center" wrapText="1"/>
    </xf>
    <xf numFmtId="0" fontId="29" fillId="0" borderId="1" xfId="0" applyFont="1" applyFill="1" applyBorder="1" applyAlignment="1" applyProtection="1">
      <alignment vertical="center" wrapText="1"/>
    </xf>
    <xf numFmtId="0" fontId="29" fillId="0" borderId="4" xfId="0" applyFont="1" applyFill="1" applyBorder="1" applyAlignment="1" applyProtection="1">
      <alignment horizontal="justify" vertical="center" wrapText="1"/>
    </xf>
    <xf numFmtId="0" fontId="29" fillId="0" borderId="0" xfId="0" applyFont="1" applyFill="1" applyBorder="1" applyAlignment="1" applyProtection="1">
      <alignment horizontal="justify" vertical="center" wrapText="1"/>
    </xf>
    <xf numFmtId="0" fontId="29" fillId="0" borderId="0" xfId="0" applyFont="1" applyFill="1" applyBorder="1" applyAlignment="1" applyProtection="1">
      <alignment horizontal="center" vertical="center" wrapText="1"/>
    </xf>
    <xf numFmtId="0" fontId="31" fillId="0" borderId="0" xfId="0" applyFont="1" applyFill="1" applyBorder="1" applyAlignment="1" applyProtection="1">
      <alignment horizontal="left" vertical="center" wrapText="1"/>
    </xf>
    <xf numFmtId="0" fontId="29" fillId="0" borderId="0" xfId="0" applyNumberFormat="1" applyFont="1" applyBorder="1" applyAlignment="1" applyProtection="1">
      <alignment horizontal="left" vertical="center" wrapText="1"/>
    </xf>
    <xf numFmtId="0" fontId="2" fillId="0" borderId="0" xfId="0" applyNumberFormat="1" applyFont="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4"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5" fontId="11" fillId="0" borderId="1" xfId="3" applyNumberFormat="1" applyFont="1" applyBorder="1" applyAlignment="1" applyProtection="1">
      <alignment vertical="center" wrapText="1"/>
    </xf>
    <xf numFmtId="0" fontId="20" fillId="0" borderId="0" xfId="0" applyFont="1" applyAlignment="1">
      <alignment vertical="center"/>
    </xf>
    <xf numFmtId="0" fontId="29" fillId="0" borderId="0" xfId="0" applyFont="1" applyFill="1" applyBorder="1" applyAlignment="1" applyProtection="1">
      <alignment vertical="center" wrapText="1"/>
    </xf>
    <xf numFmtId="0" fontId="6" fillId="0" borderId="3"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xf>
    <xf numFmtId="0" fontId="5" fillId="0" borderId="2" xfId="2" applyFill="1" applyBorder="1" applyAlignment="1" applyProtection="1">
      <alignment horizontal="left" vertical="center"/>
    </xf>
    <xf numFmtId="0" fontId="8" fillId="0" borderId="2" xfId="0" applyFont="1" applyFill="1" applyBorder="1" applyAlignment="1" applyProtection="1">
      <alignment horizontal="left" vertical="center"/>
    </xf>
    <xf numFmtId="14" fontId="6" fillId="0" borderId="2" xfId="0" applyNumberFormat="1" applyFont="1" applyFill="1" applyBorder="1" applyAlignment="1" applyProtection="1">
      <alignment horizontal="left" vertical="center"/>
    </xf>
    <xf numFmtId="0" fontId="29" fillId="0" borderId="2" xfId="0" applyFont="1" applyFill="1" applyBorder="1" applyAlignment="1" applyProtection="1">
      <alignment horizontal="left" vertical="center" wrapText="1"/>
    </xf>
    <xf numFmtId="0" fontId="29" fillId="0" borderId="3" xfId="0" applyFont="1" applyFill="1" applyBorder="1" applyAlignment="1" applyProtection="1">
      <alignment horizontal="left" vertical="center" wrapText="1"/>
    </xf>
    <xf numFmtId="0" fontId="29" fillId="0" borderId="5" xfId="0" applyFont="1" applyFill="1" applyBorder="1" applyAlignment="1" applyProtection="1">
      <alignment horizontal="left" vertical="center" wrapText="1"/>
    </xf>
    <xf numFmtId="0" fontId="29" fillId="0" borderId="2" xfId="0" applyFont="1" applyFill="1" applyBorder="1" applyAlignment="1" applyProtection="1">
      <alignment horizontal="left" vertical="center"/>
    </xf>
    <xf numFmtId="0" fontId="29" fillId="0" borderId="5" xfId="0" applyFont="1" applyFill="1" applyBorder="1" applyAlignment="1" applyProtection="1">
      <alignment horizontal="center" vertical="center" wrapText="1"/>
    </xf>
    <xf numFmtId="0" fontId="26" fillId="0" borderId="0" xfId="0" applyFont="1" applyBorder="1"/>
    <xf numFmtId="0" fontId="24" fillId="0" borderId="0" xfId="0" applyFont="1" applyAlignment="1">
      <alignment vertical="center"/>
    </xf>
    <xf numFmtId="0" fontId="13" fillId="0" borderId="0" xfId="0" applyFont="1" applyAlignment="1">
      <alignment vertical="center"/>
    </xf>
    <xf numFmtId="0" fontId="36" fillId="0" borderId="0" xfId="4" applyFont="1" applyFill="1" applyBorder="1" applyAlignment="1">
      <alignment horizontal="center" vertical="center" wrapText="1"/>
    </xf>
    <xf numFmtId="0" fontId="13" fillId="0" borderId="0" xfId="0" applyFont="1" applyFill="1" applyAlignment="1">
      <alignment vertical="center"/>
    </xf>
    <xf numFmtId="0" fontId="3" fillId="5" borderId="2" xfId="0" applyFont="1" applyFill="1" applyBorder="1" applyAlignment="1" applyProtection="1">
      <alignment vertical="center"/>
      <protection locked="0" hidden="1"/>
    </xf>
    <xf numFmtId="0" fontId="3" fillId="5" borderId="1" xfId="0" applyFont="1" applyFill="1" applyBorder="1" applyAlignment="1" applyProtection="1">
      <alignment horizontal="left" vertical="center"/>
      <protection locked="0" hidden="1"/>
    </xf>
    <xf numFmtId="0" fontId="39" fillId="5" borderId="1" xfId="0" applyFont="1" applyFill="1" applyBorder="1" applyAlignment="1" applyProtection="1">
      <alignment horizontal="left" vertical="center" wrapText="1"/>
      <protection locked="0" hidden="1"/>
    </xf>
    <xf numFmtId="0" fontId="33" fillId="0" borderId="0" xfId="4" applyFont="1" applyFill="1" applyBorder="1" applyAlignment="1">
      <alignment horizontal="left" vertical="center"/>
    </xf>
    <xf numFmtId="0" fontId="36" fillId="0" borderId="0" xfId="4" applyFont="1" applyFill="1" applyBorder="1" applyAlignment="1">
      <alignment horizontal="center" vertical="center"/>
    </xf>
    <xf numFmtId="0" fontId="13" fillId="0" borderId="0" xfId="0" applyFont="1" applyAlignment="1" applyProtection="1">
      <alignment vertical="center"/>
      <protection locked="0"/>
    </xf>
    <xf numFmtId="0" fontId="36" fillId="5" borderId="1" xfId="4" applyNumberFormat="1" applyFont="1" applyFill="1" applyBorder="1" applyAlignment="1">
      <alignment horizontal="center" vertical="center" wrapText="1"/>
    </xf>
    <xf numFmtId="0" fontId="33" fillId="3" borderId="1" xfId="4" applyFont="1" applyFill="1" applyBorder="1" applyAlignment="1" applyProtection="1">
      <alignment horizontal="center" vertical="center"/>
      <protection locked="0"/>
    </xf>
    <xf numFmtId="167" fontId="33" fillId="3" borderId="1" xfId="4" applyNumberFormat="1" applyFont="1" applyFill="1" applyBorder="1" applyAlignment="1" applyProtection="1">
      <alignment horizontal="center" vertical="center"/>
      <protection locked="0"/>
    </xf>
    <xf numFmtId="9" fontId="33" fillId="3" borderId="1" xfId="1" applyFont="1" applyFill="1" applyBorder="1" applyAlignment="1" applyProtection="1">
      <alignment horizontal="center" vertical="center"/>
      <protection locked="0"/>
    </xf>
    <xf numFmtId="164" fontId="33" fillId="3" borderId="1" xfId="4" applyNumberFormat="1" applyFont="1" applyFill="1" applyBorder="1" applyAlignment="1" applyProtection="1">
      <alignment horizontal="center" vertical="center"/>
      <protection locked="0"/>
    </xf>
    <xf numFmtId="0" fontId="37" fillId="4" borderId="0" xfId="4" applyFont="1" applyFill="1" applyBorder="1" applyAlignment="1">
      <alignment horizontal="center" vertical="center"/>
    </xf>
    <xf numFmtId="0" fontId="37" fillId="4" borderId="0" xfId="4" applyFont="1" applyFill="1" applyBorder="1" applyAlignment="1">
      <alignment horizontal="left" vertical="center"/>
    </xf>
    <xf numFmtId="0" fontId="38" fillId="4" borderId="0" xfId="4" applyFont="1" applyFill="1" applyBorder="1" applyAlignment="1">
      <alignment horizontal="left" vertical="center"/>
    </xf>
    <xf numFmtId="167" fontId="37" fillId="4" borderId="0" xfId="4" applyNumberFormat="1" applyFont="1" applyFill="1" applyBorder="1" applyAlignment="1">
      <alignment horizontal="center" vertical="center"/>
    </xf>
    <xf numFmtId="0" fontId="37" fillId="4" borderId="0" xfId="4" applyFont="1" applyFill="1" applyBorder="1" applyAlignment="1">
      <alignment vertical="center"/>
    </xf>
    <xf numFmtId="164" fontId="37" fillId="4" borderId="0" xfId="4" applyNumberFormat="1" applyFont="1" applyFill="1" applyBorder="1" applyAlignment="1">
      <alignment vertical="center"/>
    </xf>
    <xf numFmtId="0" fontId="29" fillId="0" borderId="0" xfId="0" applyFont="1" applyAlignment="1">
      <alignment vertical="center"/>
    </xf>
    <xf numFmtId="0" fontId="13" fillId="0" borderId="0" xfId="0" applyFont="1" applyAlignment="1">
      <alignment horizontal="center" vertical="center"/>
    </xf>
    <xf numFmtId="0" fontId="29" fillId="0" borderId="0" xfId="5" applyFont="1" applyAlignment="1">
      <alignment vertical="center"/>
    </xf>
    <xf numFmtId="0" fontId="29" fillId="0" borderId="0" xfId="5" applyFont="1" applyAlignment="1">
      <alignment vertical="center" wrapText="1"/>
    </xf>
    <xf numFmtId="0" fontId="29" fillId="4" borderId="0" xfId="5" applyFont="1" applyFill="1" applyBorder="1" applyAlignment="1">
      <alignment vertical="center"/>
    </xf>
    <xf numFmtId="0" fontId="2" fillId="0" borderId="8" xfId="5" applyFont="1" applyFill="1" applyBorder="1" applyAlignment="1" applyProtection="1">
      <alignment horizontal="left" vertical="center"/>
      <protection locked="0"/>
    </xf>
    <xf numFmtId="0" fontId="2" fillId="0" borderId="9" xfId="5" applyFont="1" applyFill="1" applyBorder="1" applyAlignment="1" applyProtection="1">
      <alignment horizontal="left" vertical="center"/>
      <protection locked="0"/>
    </xf>
    <xf numFmtId="0" fontId="2" fillId="0" borderId="9" xfId="5" applyFont="1" applyFill="1" applyBorder="1" applyAlignment="1" applyProtection="1">
      <alignment horizontal="left" vertical="center" wrapText="1"/>
      <protection locked="0"/>
    </xf>
    <xf numFmtId="0" fontId="34" fillId="0" borderId="10" xfId="5" applyFont="1" applyFill="1" applyBorder="1" applyAlignment="1" applyProtection="1">
      <alignment horizontal="left" vertical="center" wrapText="1"/>
      <protection locked="0"/>
    </xf>
    <xf numFmtId="0" fontId="29" fillId="0" borderId="0" xfId="5" applyFont="1" applyFill="1" applyBorder="1" applyAlignment="1">
      <alignment vertical="center"/>
    </xf>
    <xf numFmtId="0" fontId="29" fillId="0" borderId="11" xfId="5" applyFont="1" applyBorder="1" applyAlignment="1">
      <alignment vertical="center"/>
    </xf>
    <xf numFmtId="0" fontId="29" fillId="0" borderId="0" xfId="5" applyFont="1" applyBorder="1" applyAlignment="1">
      <alignment vertical="center"/>
    </xf>
    <xf numFmtId="0" fontId="29" fillId="0" borderId="0" xfId="5" applyFont="1" applyBorder="1" applyAlignment="1">
      <alignment vertical="center" wrapText="1"/>
    </xf>
    <xf numFmtId="0" fontId="29" fillId="0" borderId="12" xfId="5" applyFont="1" applyBorder="1" applyAlignment="1">
      <alignment vertical="center"/>
    </xf>
    <xf numFmtId="0" fontId="2" fillId="0" borderId="11" xfId="5" applyFont="1" applyBorder="1" applyAlignment="1">
      <alignment vertical="center"/>
    </xf>
    <xf numFmtId="0" fontId="29" fillId="0" borderId="13" xfId="5" applyFont="1" applyBorder="1" applyAlignment="1">
      <alignment vertical="center"/>
    </xf>
    <xf numFmtId="0" fontId="29" fillId="0" borderId="6" xfId="5" applyFont="1" applyBorder="1" applyAlignment="1">
      <alignment vertical="center"/>
    </xf>
    <xf numFmtId="0" fontId="29" fillId="0" borderId="6" xfId="5" applyFont="1" applyBorder="1" applyAlignment="1">
      <alignment vertical="center" wrapText="1"/>
    </xf>
    <xf numFmtId="0" fontId="29" fillId="0" borderId="14" xfId="5" applyFont="1" applyBorder="1" applyAlignment="1">
      <alignment vertical="center"/>
    </xf>
    <xf numFmtId="0" fontId="34" fillId="6" borderId="1" xfId="6" applyFont="1" applyFill="1" applyBorder="1" applyAlignment="1">
      <alignment horizontal="center" vertical="center" wrapText="1"/>
    </xf>
    <xf numFmtId="10" fontId="33" fillId="0" borderId="1" xfId="7" applyNumberFormat="1" applyFont="1" applyFill="1" applyBorder="1" applyAlignment="1">
      <alignment horizontal="center" vertical="center"/>
    </xf>
    <xf numFmtId="0" fontId="3" fillId="0" borderId="3"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0" fillId="0" borderId="1" xfId="0" applyNumberFormat="1" applyFont="1" applyBorder="1" applyAlignment="1">
      <alignment horizontal="right" vertical="center" wrapText="1"/>
    </xf>
    <xf numFmtId="0" fontId="29" fillId="0" borderId="0" xfId="0" applyFont="1" applyAlignment="1" applyProtection="1">
      <alignment horizontal="right" vertical="center" wrapText="1"/>
    </xf>
    <xf numFmtId="0" fontId="6" fillId="0" borderId="1" xfId="0" applyFont="1" applyBorder="1" applyAlignment="1" applyProtection="1">
      <alignment horizontal="center" vertical="center" wrapText="1"/>
    </xf>
    <xf numFmtId="0" fontId="11" fillId="0" borderId="20"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9" fontId="6" fillId="3" borderId="4" xfId="1" applyFont="1" applyFill="1" applyBorder="1" applyAlignment="1" applyProtection="1">
      <alignment horizontal="center" vertical="center" wrapText="1"/>
      <protection locked="0"/>
    </xf>
    <xf numFmtId="164" fontId="6" fillId="3" borderId="4" xfId="0" applyNumberFormat="1" applyFont="1" applyFill="1" applyBorder="1" applyAlignment="1" applyProtection="1">
      <alignment horizontal="right" vertical="center" wrapText="1"/>
      <protection locked="0"/>
    </xf>
    <xf numFmtId="164" fontId="6" fillId="0" borderId="4" xfId="0" applyNumberFormat="1" applyFont="1" applyFill="1" applyBorder="1" applyAlignment="1" applyProtection="1">
      <alignment horizontal="right" vertical="center" wrapText="1"/>
    </xf>
    <xf numFmtId="164" fontId="6" fillId="0" borderId="16" xfId="0" applyNumberFormat="1" applyFont="1" applyBorder="1" applyAlignment="1" applyProtection="1">
      <alignment horizontal="right" vertical="center" wrapText="1"/>
    </xf>
    <xf numFmtId="164" fontId="6" fillId="0" borderId="2" xfId="0" applyNumberFormat="1" applyFont="1" applyBorder="1" applyAlignment="1" applyProtection="1">
      <alignment horizontal="right" vertical="center" wrapText="1"/>
    </xf>
    <xf numFmtId="164" fontId="6" fillId="0" borderId="19" xfId="0" applyNumberFormat="1" applyFont="1" applyBorder="1" applyAlignment="1" applyProtection="1">
      <alignment horizontal="right" vertical="center" wrapText="1"/>
    </xf>
    <xf numFmtId="164" fontId="6" fillId="0" borderId="13" xfId="0" applyNumberFormat="1" applyFont="1" applyBorder="1" applyAlignment="1" applyProtection="1">
      <alignment horizontal="right" vertical="center" wrapText="1"/>
    </xf>
    <xf numFmtId="0" fontId="6" fillId="0" borderId="8" xfId="0" applyFont="1" applyFill="1" applyBorder="1" applyAlignment="1" applyProtection="1">
      <alignment horizontal="center" vertical="center"/>
    </xf>
    <xf numFmtId="9" fontId="6" fillId="3" borderId="7" xfId="1" applyFont="1" applyFill="1" applyBorder="1" applyAlignment="1" applyProtection="1">
      <alignment horizontal="center" vertical="center" wrapText="1"/>
      <protection locked="0"/>
    </xf>
    <xf numFmtId="164" fontId="6" fillId="3" borderId="7" xfId="0" applyNumberFormat="1" applyFont="1" applyFill="1" applyBorder="1" applyAlignment="1" applyProtection="1">
      <alignment horizontal="right" vertical="center" wrapText="1"/>
      <protection locked="0"/>
    </xf>
    <xf numFmtId="164" fontId="6" fillId="0" borderId="7" xfId="0" applyNumberFormat="1" applyFont="1" applyFill="1" applyBorder="1" applyAlignment="1" applyProtection="1">
      <alignment horizontal="right" vertical="center" wrapText="1"/>
    </xf>
    <xf numFmtId="164" fontId="6" fillId="0" borderId="8" xfId="0" applyNumberFormat="1" applyFont="1" applyBorder="1" applyAlignment="1" applyProtection="1">
      <alignment horizontal="right" vertical="center" wrapText="1"/>
    </xf>
    <xf numFmtId="0" fontId="25" fillId="0" borderId="5" xfId="0" applyFont="1" applyBorder="1"/>
    <xf numFmtId="0" fontId="6" fillId="0" borderId="2" xfId="0" applyFont="1" applyFill="1" applyBorder="1" applyAlignment="1" applyProtection="1">
      <alignment horizontal="justify" vertical="center" wrapText="1"/>
    </xf>
    <xf numFmtId="0" fontId="6" fillId="0" borderId="3" xfId="0" applyFont="1" applyFill="1" applyBorder="1" applyAlignment="1" applyProtection="1">
      <alignment horizontal="justify" vertical="center" wrapText="1"/>
    </xf>
    <xf numFmtId="0" fontId="6" fillId="0" borderId="5" xfId="0" applyFont="1" applyBorder="1" applyAlignment="1" applyProtection="1">
      <alignment vertical="center" wrapText="1"/>
    </xf>
    <xf numFmtId="0" fontId="6" fillId="0" borderId="13" xfId="0" applyFont="1" applyFill="1" applyBorder="1" applyAlignment="1" applyProtection="1">
      <alignment horizontal="justify" vertical="center" wrapText="1"/>
    </xf>
    <xf numFmtId="0" fontId="6" fillId="0" borderId="9" xfId="0" applyFont="1" applyFill="1" applyBorder="1" applyAlignment="1" applyProtection="1">
      <alignment horizontal="center" vertical="center" wrapText="1"/>
    </xf>
    <xf numFmtId="0" fontId="6" fillId="0" borderId="10" xfId="0" applyFont="1" applyBorder="1" applyAlignment="1" applyProtection="1">
      <alignment vertical="center" wrapText="1"/>
    </xf>
    <xf numFmtId="0" fontId="8" fillId="0" borderId="8" xfId="0" applyFont="1" applyFill="1" applyBorder="1" applyAlignment="1" applyProtection="1">
      <alignment horizontal="left" vertical="center"/>
    </xf>
    <xf numFmtId="0" fontId="7" fillId="0" borderId="1" xfId="0" applyFont="1" applyBorder="1" applyAlignment="1">
      <alignment horizontal="center" vertical="center" wrapText="1"/>
    </xf>
    <xf numFmtId="164" fontId="6" fillId="0" borderId="0" xfId="0" applyNumberFormat="1" applyFont="1" applyAlignment="1" applyProtection="1">
      <alignment wrapText="1"/>
    </xf>
    <xf numFmtId="164" fontId="6" fillId="0" borderId="0" xfId="0" applyNumberFormat="1" applyFont="1" applyAlignment="1" applyProtection="1">
      <alignment horizontal="justify" wrapText="1"/>
    </xf>
    <xf numFmtId="0" fontId="0" fillId="0" borderId="0" xfId="0" applyFont="1"/>
    <xf numFmtId="0" fontId="0" fillId="0" borderId="0" xfId="0" applyFont="1" applyBorder="1" applyAlignment="1">
      <alignment vertical="center"/>
    </xf>
    <xf numFmtId="0" fontId="0" fillId="0" borderId="0" xfId="0" applyFont="1" applyAlignment="1">
      <alignment vertical="center"/>
    </xf>
    <xf numFmtId="0" fontId="20" fillId="0" borderId="0" xfId="0" applyFont="1" applyBorder="1" applyAlignment="1">
      <alignment vertical="center"/>
    </xf>
    <xf numFmtId="5" fontId="22" fillId="0" borderId="1" xfId="3" applyNumberFormat="1" applyFont="1" applyBorder="1" applyAlignment="1" applyProtection="1">
      <alignment horizontal="center" vertical="center" wrapText="1"/>
    </xf>
    <xf numFmtId="0" fontId="13" fillId="0" borderId="1" xfId="0" applyNumberFormat="1" applyFont="1" applyBorder="1" applyAlignment="1">
      <alignment horizontal="justify" vertical="center" wrapText="1"/>
    </xf>
    <xf numFmtId="0" fontId="20" fillId="0" borderId="0" xfId="0" applyFont="1" applyAlignment="1" applyProtection="1">
      <alignment vertical="center" wrapText="1"/>
    </xf>
    <xf numFmtId="0" fontId="20" fillId="0" borderId="0" xfId="0" applyFont="1" applyAlignment="1" applyProtection="1">
      <alignment horizontal="justify" vertical="center" wrapText="1"/>
    </xf>
    <xf numFmtId="0" fontId="20" fillId="0" borderId="0" xfId="0" applyFont="1" applyBorder="1" applyAlignment="1" applyProtection="1">
      <alignment vertical="center" wrapText="1"/>
    </xf>
    <xf numFmtId="0" fontId="20" fillId="0" borderId="0" xfId="0" applyFont="1" applyBorder="1" applyAlignment="1" applyProtection="1">
      <alignment horizontal="justify" vertical="center" wrapText="1"/>
    </xf>
    <xf numFmtId="0" fontId="46" fillId="0" borderId="1" xfId="0" applyFont="1" applyFill="1" applyBorder="1" applyAlignment="1" applyProtection="1">
      <alignment vertical="center" wrapText="1"/>
    </xf>
    <xf numFmtId="0" fontId="20" fillId="0" borderId="1" xfId="0" applyFont="1" applyFill="1" applyBorder="1" applyAlignment="1" applyProtection="1">
      <alignment horizontal="justify" vertical="center" wrapText="1"/>
    </xf>
    <xf numFmtId="0" fontId="20" fillId="0" borderId="1" xfId="0" applyFont="1" applyFill="1" applyBorder="1" applyAlignment="1" applyProtection="1">
      <alignment vertical="center" wrapText="1"/>
    </xf>
    <xf numFmtId="0" fontId="20" fillId="0" borderId="4" xfId="0" applyFont="1" applyFill="1" applyBorder="1" applyAlignment="1" applyProtection="1">
      <alignment horizontal="justify" vertical="center" wrapText="1"/>
    </xf>
    <xf numFmtId="0" fontId="20" fillId="0" borderId="0" xfId="0" applyFont="1" applyFill="1" applyBorder="1" applyAlignment="1" applyProtection="1">
      <alignment vertical="center" wrapText="1"/>
    </xf>
    <xf numFmtId="0" fontId="20" fillId="0" borderId="0" xfId="0" applyFont="1" applyFill="1" applyBorder="1" applyAlignment="1" applyProtection="1">
      <alignment horizontal="justify" vertical="center" wrapText="1"/>
    </xf>
    <xf numFmtId="0" fontId="20" fillId="0" borderId="0" xfId="0" applyFont="1" applyFill="1" applyBorder="1" applyAlignment="1" applyProtection="1">
      <alignment horizontal="left" vertical="center" wrapText="1"/>
    </xf>
    <xf numFmtId="0" fontId="20" fillId="0" borderId="0" xfId="0" applyFont="1" applyAlignment="1" applyProtection="1">
      <alignment horizontal="left" vertical="center" wrapText="1"/>
    </xf>
    <xf numFmtId="5" fontId="43" fillId="0" borderId="0" xfId="3" applyNumberFormat="1" applyFont="1" applyBorder="1" applyAlignment="1" applyProtection="1">
      <alignment horizontal="right" vertical="center" wrapText="1"/>
    </xf>
    <xf numFmtId="0" fontId="20" fillId="0" borderId="0" xfId="0" applyFont="1" applyAlignment="1" applyProtection="1">
      <alignment wrapText="1"/>
    </xf>
    <xf numFmtId="0" fontId="20" fillId="0" borderId="0" xfId="0" applyFont="1" applyAlignment="1" applyProtection="1">
      <alignment horizontal="justify" wrapText="1"/>
    </xf>
    <xf numFmtId="0" fontId="0" fillId="0" borderId="0" xfId="0" applyFont="1" applyAlignment="1">
      <alignment horizontal="center" vertical="center"/>
    </xf>
    <xf numFmtId="164" fontId="6" fillId="0" borderId="1" xfId="0" applyNumberFormat="1" applyFont="1" applyFill="1" applyBorder="1" applyAlignment="1" applyProtection="1">
      <alignment horizontal="right" vertical="center" wrapText="1"/>
    </xf>
    <xf numFmtId="0" fontId="11" fillId="0" borderId="1" xfId="0" applyFont="1" applyFill="1" applyBorder="1" applyAlignment="1" applyProtection="1">
      <alignment horizontal="center" vertical="center"/>
    </xf>
    <xf numFmtId="0" fontId="29" fillId="0" borderId="0" xfId="0"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0" fontId="2" fillId="0" borderId="1" xfId="0" applyFont="1" applyBorder="1" applyAlignment="1">
      <alignment horizontal="center" vertical="center" wrapText="1"/>
    </xf>
    <xf numFmtId="41" fontId="0" fillId="0" borderId="0" xfId="8" applyFont="1" applyBorder="1" applyAlignment="1">
      <alignment vertical="center"/>
    </xf>
    <xf numFmtId="41" fontId="0" fillId="0" borderId="0" xfId="0" applyNumberFormat="1" applyFont="1" applyBorder="1" applyAlignment="1">
      <alignment vertical="center"/>
    </xf>
    <xf numFmtId="0" fontId="6" fillId="0" borderId="0" xfId="0" applyFont="1" applyBorder="1" applyAlignment="1">
      <alignment horizontal="center" vertical="center" wrapText="1"/>
    </xf>
    <xf numFmtId="0" fontId="21"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31" fillId="0" borderId="2" xfId="0" applyFont="1" applyFill="1" applyBorder="1" applyAlignment="1" applyProtection="1">
      <alignment vertical="center" wrapText="1"/>
    </xf>
    <xf numFmtId="0" fontId="29" fillId="0" borderId="5" xfId="0" applyFont="1" applyFill="1" applyBorder="1" applyAlignment="1" applyProtection="1">
      <alignment horizontal="justify" vertical="center" wrapText="1"/>
    </xf>
    <xf numFmtId="0" fontId="20" fillId="0" borderId="5" xfId="0" applyFont="1" applyBorder="1" applyAlignment="1">
      <alignment vertical="center"/>
    </xf>
    <xf numFmtId="0" fontId="20" fillId="0" borderId="2" xfId="0" applyFont="1" applyBorder="1" applyAlignment="1">
      <alignment vertical="center"/>
    </xf>
    <xf numFmtId="0" fontId="34" fillId="0" borderId="1" xfId="0" applyFont="1" applyBorder="1" applyAlignment="1">
      <alignment horizontal="justify" vertical="center" wrapText="1"/>
    </xf>
    <xf numFmtId="0" fontId="13" fillId="0" borderId="1" xfId="0" applyFont="1" applyBorder="1" applyAlignment="1" applyProtection="1">
      <alignment horizontal="justify" vertical="center" wrapText="1"/>
    </xf>
    <xf numFmtId="0" fontId="36" fillId="5" borderId="1" xfId="0" applyFont="1" applyFill="1" applyBorder="1" applyAlignment="1">
      <alignment horizontal="center" vertical="center" wrapText="1"/>
    </xf>
    <xf numFmtId="0" fontId="6" fillId="0" borderId="1" xfId="0" applyFont="1" applyBorder="1" applyAlignment="1" applyProtection="1">
      <alignment wrapText="1"/>
    </xf>
    <xf numFmtId="0" fontId="13" fillId="0" borderId="1" xfId="0" applyFont="1" applyBorder="1" applyAlignment="1" applyProtection="1">
      <alignment horizontal="center" vertical="center" wrapText="1"/>
    </xf>
    <xf numFmtId="0" fontId="6" fillId="0" borderId="15"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17" xfId="0" applyFont="1" applyBorder="1" applyAlignment="1" applyProtection="1">
      <alignment wrapText="1"/>
    </xf>
    <xf numFmtId="0" fontId="13" fillId="0" borderId="18" xfId="0" applyFont="1" applyBorder="1" applyAlignment="1" applyProtection="1">
      <alignment horizontal="center" vertical="center" wrapText="1"/>
    </xf>
    <xf numFmtId="0" fontId="6" fillId="0" borderId="7" xfId="0" applyFont="1" applyBorder="1" applyAlignment="1" applyProtection="1">
      <alignment wrapText="1"/>
    </xf>
    <xf numFmtId="0" fontId="6" fillId="0" borderId="18" xfId="0" applyFont="1" applyBorder="1" applyAlignment="1" applyProtection="1">
      <alignment wrapText="1"/>
    </xf>
    <xf numFmtId="0" fontId="6" fillId="0" borderId="4" xfId="0" applyFont="1" applyBorder="1" applyAlignment="1" applyProtection="1">
      <alignment wrapText="1"/>
    </xf>
    <xf numFmtId="164" fontId="7" fillId="0" borderId="23" xfId="0" applyNumberFormat="1" applyFont="1" applyFill="1" applyBorder="1" applyAlignment="1" applyProtection="1">
      <alignment horizontal="right" vertical="center" wrapText="1"/>
    </xf>
    <xf numFmtId="0" fontId="6" fillId="0" borderId="8" xfId="0" applyFont="1" applyBorder="1" applyAlignment="1" applyProtection="1">
      <alignment wrapText="1"/>
    </xf>
    <xf numFmtId="0" fontId="11" fillId="0" borderId="20" xfId="0" applyFont="1" applyFill="1" applyBorder="1" applyAlignment="1" applyProtection="1">
      <alignment horizontal="center" vertical="center" wrapText="1"/>
    </xf>
    <xf numFmtId="3" fontId="11" fillId="0" borderId="4" xfId="0" applyNumberFormat="1" applyFont="1" applyFill="1" applyBorder="1" applyAlignment="1" applyProtection="1">
      <alignment horizontal="center" vertical="center" wrapText="1"/>
    </xf>
    <xf numFmtId="0" fontId="7" fillId="5" borderId="24" xfId="0" applyFont="1" applyFill="1" applyBorder="1" applyAlignment="1" applyProtection="1">
      <alignment horizontal="center" vertical="center" wrapText="1"/>
    </xf>
    <xf numFmtId="0" fontId="7" fillId="5" borderId="21" xfId="0" applyFont="1" applyFill="1" applyBorder="1" applyAlignment="1" applyProtection="1">
      <alignment horizontal="center" vertical="center" wrapText="1"/>
    </xf>
    <xf numFmtId="0" fontId="10" fillId="5" borderId="21" xfId="0" applyFont="1" applyFill="1" applyBorder="1" applyAlignment="1" applyProtection="1">
      <alignment horizontal="center" vertical="center" wrapText="1"/>
    </xf>
    <xf numFmtId="0" fontId="13" fillId="0" borderId="4" xfId="0" applyNumberFormat="1" applyFont="1" applyBorder="1" applyAlignment="1">
      <alignment horizontal="justify" vertical="center" wrapText="1"/>
    </xf>
    <xf numFmtId="0" fontId="2" fillId="5" borderId="21" xfId="0" applyFont="1" applyFill="1" applyBorder="1" applyAlignment="1" applyProtection="1">
      <alignment horizontal="center" vertical="center" wrapText="1"/>
    </xf>
    <xf numFmtId="0" fontId="34" fillId="0" borderId="4" xfId="0" applyFont="1" applyBorder="1" applyAlignment="1">
      <alignment horizontal="justify" vertical="center" wrapText="1"/>
    </xf>
    <xf numFmtId="5" fontId="11" fillId="0" borderId="4" xfId="3" applyNumberFormat="1" applyFont="1" applyBorder="1" applyAlignment="1" applyProtection="1">
      <alignment vertical="center" wrapText="1"/>
    </xf>
    <xf numFmtId="0" fontId="13" fillId="0" borderId="4" xfId="0" applyFont="1" applyBorder="1" applyAlignment="1" applyProtection="1">
      <alignment horizontal="justify" vertical="center" wrapText="1"/>
    </xf>
    <xf numFmtId="0" fontId="30" fillId="5" borderId="1" xfId="0" applyNumberFormat="1" applyFont="1" applyFill="1" applyBorder="1" applyAlignment="1">
      <alignment horizontal="left" vertical="center" wrapText="1"/>
    </xf>
    <xf numFmtId="0" fontId="52" fillId="0" borderId="1" xfId="0" applyFont="1" applyBorder="1" applyAlignment="1" applyProtection="1">
      <alignment horizontal="center" vertical="center" wrapText="1"/>
    </xf>
    <xf numFmtId="0" fontId="2" fillId="0" borderId="4" xfId="0" applyFont="1" applyBorder="1" applyAlignment="1">
      <alignment horizontal="center" vertical="center" wrapText="1"/>
    </xf>
    <xf numFmtId="0" fontId="30" fillId="5" borderId="1"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51" fillId="0" borderId="0" xfId="0" applyFont="1" applyBorder="1" applyAlignment="1">
      <alignment vertical="center" wrapText="1"/>
    </xf>
    <xf numFmtId="0" fontId="2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51" fillId="0" borderId="0" xfId="0" applyFont="1" applyBorder="1" applyAlignment="1">
      <alignment vertical="center"/>
    </xf>
    <xf numFmtId="0" fontId="51" fillId="0" borderId="0" xfId="0" applyFont="1" applyAlignment="1">
      <alignment vertical="center"/>
    </xf>
    <xf numFmtId="0" fontId="23" fillId="0" borderId="0" xfId="0" applyFont="1" applyAlignment="1">
      <alignment vertical="center"/>
    </xf>
    <xf numFmtId="0" fontId="53" fillId="0" borderId="1" xfId="0" applyFont="1" applyBorder="1" applyAlignment="1">
      <alignment horizontal="justify" vertical="center" wrapText="1"/>
    </xf>
    <xf numFmtId="0" fontId="10" fillId="5" borderId="21" xfId="0" applyFont="1" applyFill="1" applyBorder="1" applyAlignment="1" applyProtection="1">
      <alignment horizontal="justify" vertical="center" wrapText="1"/>
    </xf>
    <xf numFmtId="0" fontId="43" fillId="5" borderId="21" xfId="0" applyFont="1" applyFill="1" applyBorder="1" applyAlignment="1">
      <alignment horizontal="center" vertical="center" wrapText="1"/>
    </xf>
    <xf numFmtId="0" fontId="15" fillId="2" borderId="2" xfId="0" applyFont="1" applyFill="1" applyBorder="1" applyAlignment="1" applyProtection="1">
      <alignment horizontal="center" vertical="center" textRotation="90" wrapText="1"/>
    </xf>
    <xf numFmtId="0" fontId="51" fillId="0" borderId="0" xfId="0" applyFont="1" applyAlignment="1" applyProtection="1">
      <alignment vertical="center" wrapText="1"/>
    </xf>
    <xf numFmtId="166" fontId="57" fillId="4" borderId="4" xfId="0" applyNumberFormat="1" applyFont="1" applyFill="1" applyBorder="1" applyAlignment="1" applyProtection="1">
      <alignment horizontal="right" vertical="center" wrapText="1"/>
    </xf>
    <xf numFmtId="166" fontId="57" fillId="4" borderId="1" xfId="0" applyNumberFormat="1" applyFont="1" applyFill="1" applyBorder="1" applyAlignment="1" applyProtection="1">
      <alignment horizontal="right" vertical="center" wrapText="1"/>
    </xf>
    <xf numFmtId="166" fontId="57" fillId="4" borderId="21" xfId="0" applyNumberFormat="1" applyFont="1" applyFill="1" applyBorder="1" applyAlignment="1" applyProtection="1">
      <alignment horizontal="right" vertical="center" wrapText="1"/>
    </xf>
    <xf numFmtId="166" fontId="58" fillId="0" borderId="4" xfId="0" applyNumberFormat="1" applyFont="1" applyFill="1" applyBorder="1" applyAlignment="1" applyProtection="1">
      <alignment horizontal="right" vertical="center" wrapText="1"/>
    </xf>
    <xf numFmtId="14" fontId="3" fillId="0" borderId="3" xfId="0" applyNumberFormat="1" applyFont="1" applyFill="1" applyBorder="1" applyAlignment="1" applyProtection="1">
      <alignment horizontal="left" vertical="center"/>
    </xf>
    <xf numFmtId="14" fontId="3" fillId="0" borderId="5" xfId="0" applyNumberFormat="1" applyFont="1" applyFill="1" applyBorder="1" applyAlignment="1" applyProtection="1">
      <alignment horizontal="left" vertical="center"/>
    </xf>
    <xf numFmtId="0" fontId="33" fillId="0" borderId="4" xfId="0" applyFont="1" applyFill="1" applyBorder="1" applyAlignment="1" applyProtection="1">
      <alignment vertical="center" wrapText="1"/>
    </xf>
    <xf numFmtId="0" fontId="33" fillId="0" borderId="1" xfId="0" applyFont="1" applyFill="1" applyBorder="1" applyAlignment="1" applyProtection="1">
      <alignment vertical="center" wrapText="1"/>
    </xf>
    <xf numFmtId="0" fontId="0" fillId="0" borderId="1" xfId="0" applyBorder="1"/>
    <xf numFmtId="0" fontId="0" fillId="0" borderId="21" xfId="0" applyFill="1" applyBorder="1"/>
    <xf numFmtId="0" fontId="59" fillId="0" borderId="2" xfId="0" applyFont="1" applyBorder="1" applyAlignment="1">
      <alignment horizontal="left" vertical="center" wrapText="1"/>
    </xf>
    <xf numFmtId="0" fontId="6" fillId="0" borderId="1" xfId="0" applyFont="1" applyBorder="1" applyAlignment="1" applyProtection="1">
      <alignment horizontal="center" vertical="center" wrapText="1"/>
    </xf>
    <xf numFmtId="0" fontId="30" fillId="5" borderId="1" xfId="0"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0" fillId="0" borderId="1" xfId="0" applyFont="1" applyFill="1" applyBorder="1" applyAlignment="1">
      <alignment horizontal="justify" vertical="center" wrapText="1"/>
    </xf>
    <xf numFmtId="0" fontId="7" fillId="0" borderId="3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1" xfId="0" applyFont="1" applyBorder="1" applyAlignment="1">
      <alignment horizontal="center" vertical="center" wrapText="1"/>
    </xf>
    <xf numFmtId="1" fontId="6" fillId="0" borderId="5" xfId="0" applyNumberFormat="1" applyFont="1" applyFill="1" applyBorder="1" applyAlignment="1" applyProtection="1">
      <alignment horizontal="left" vertical="center" wrapText="1"/>
    </xf>
    <xf numFmtId="0" fontId="20" fillId="0" borderId="2" xfId="0" applyFont="1" applyBorder="1" applyAlignment="1">
      <alignment horizontal="left" vertical="center"/>
    </xf>
    <xf numFmtId="0" fontId="13" fillId="0" borderId="1" xfId="0" applyFont="1" applyBorder="1" applyAlignment="1" applyProtection="1">
      <alignment vertical="center" wrapText="1"/>
    </xf>
    <xf numFmtId="0" fontId="29" fillId="0" borderId="0" xfId="0" applyFont="1" applyFill="1" applyAlignment="1" applyProtection="1">
      <alignment vertical="center" wrapText="1"/>
    </xf>
    <xf numFmtId="0" fontId="29" fillId="0" borderId="0" xfId="0" applyFont="1" applyFill="1" applyAlignment="1" applyProtection="1">
      <alignment horizontal="justify" vertical="center" wrapText="1"/>
    </xf>
    <xf numFmtId="0" fontId="29" fillId="0" borderId="0" xfId="0" applyFont="1" applyFill="1" applyAlignment="1" applyProtection="1">
      <alignment horizontal="center" vertical="center" wrapText="1"/>
    </xf>
    <xf numFmtId="0" fontId="20" fillId="0" borderId="37" xfId="0" applyFont="1" applyBorder="1" applyAlignment="1">
      <alignment vertical="center"/>
    </xf>
    <xf numFmtId="0" fontId="30" fillId="5" borderId="24" xfId="0" applyFont="1" applyFill="1" applyBorder="1" applyAlignment="1" applyProtection="1">
      <alignment horizontal="center" vertical="center" wrapText="1"/>
    </xf>
    <xf numFmtId="0" fontId="2" fillId="0" borderId="5" xfId="0" applyNumberFormat="1" applyFont="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0" fontId="39" fillId="0" borderId="2" xfId="0" applyFont="1" applyBorder="1" applyAlignment="1">
      <alignment horizontal="center" vertical="center" wrapText="1"/>
    </xf>
    <xf numFmtId="0" fontId="59" fillId="0" borderId="2" xfId="0" applyFont="1" applyBorder="1" applyAlignment="1">
      <alignment horizontal="center" vertical="center" wrapText="1"/>
    </xf>
    <xf numFmtId="0" fontId="7"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6" fillId="0" borderId="1"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13" fillId="0" borderId="1" xfId="0" applyNumberFormat="1" applyFont="1" applyBorder="1" applyAlignment="1" applyProtection="1">
      <alignment horizontal="left" vertical="center" wrapText="1"/>
    </xf>
    <xf numFmtId="0" fontId="7" fillId="0" borderId="2" xfId="0" applyNumberFormat="1" applyFont="1" applyBorder="1" applyAlignment="1" applyProtection="1">
      <alignment horizontal="center" vertical="center" wrapText="1"/>
    </xf>
    <xf numFmtId="0" fontId="7" fillId="0" borderId="5" xfId="0" applyNumberFormat="1" applyFont="1" applyBorder="1" applyAlignment="1" applyProtection="1">
      <alignment horizontal="center" vertical="center" wrapText="1"/>
    </xf>
    <xf numFmtId="0" fontId="6" fillId="0" borderId="6" xfId="0" applyFont="1" applyBorder="1" applyAlignment="1" applyProtection="1">
      <alignment horizontal="center" wrapText="1"/>
    </xf>
    <xf numFmtId="0" fontId="7" fillId="2" borderId="1" xfId="0" applyFont="1" applyFill="1" applyBorder="1" applyAlignment="1" applyProtection="1">
      <alignment horizontal="center" vertical="center" wrapText="1"/>
    </xf>
    <xf numFmtId="0" fontId="2" fillId="0" borderId="2" xfId="0" applyFont="1" applyBorder="1" applyAlignment="1" applyProtection="1">
      <alignment horizontal="left" vertical="center"/>
    </xf>
    <xf numFmtId="0" fontId="2" fillId="0" borderId="3" xfId="0" applyFont="1" applyBorder="1" applyAlignment="1" applyProtection="1">
      <alignment horizontal="left" vertical="center"/>
    </xf>
    <xf numFmtId="0" fontId="43" fillId="5" borderId="21" xfId="0" applyFont="1" applyFill="1" applyBorder="1" applyAlignment="1">
      <alignment horizontal="center" vertical="center" wrapText="1"/>
    </xf>
    <xf numFmtId="0" fontId="30" fillId="0" borderId="2"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wrapText="1"/>
    </xf>
    <xf numFmtId="0" fontId="30" fillId="0" borderId="5" xfId="0" applyFont="1" applyFill="1" applyBorder="1" applyAlignment="1" applyProtection="1">
      <alignment horizontal="left" vertical="center" wrapText="1"/>
    </xf>
    <xf numFmtId="0" fontId="30" fillId="5" borderId="1" xfId="0" applyFont="1" applyFill="1" applyBorder="1" applyAlignment="1" applyProtection="1">
      <alignment horizontal="center" vertical="center" wrapText="1"/>
    </xf>
    <xf numFmtId="0" fontId="26" fillId="0" borderId="1" xfId="0" applyNumberFormat="1" applyFont="1" applyBorder="1" applyAlignment="1" applyProtection="1">
      <alignment horizontal="justify" vertical="center" wrapText="1"/>
    </xf>
    <xf numFmtId="0" fontId="20" fillId="0" borderId="1" xfId="0" applyNumberFormat="1" applyFont="1" applyBorder="1" applyAlignment="1" applyProtection="1">
      <alignment horizontal="justify" vertical="center" wrapText="1"/>
    </xf>
    <xf numFmtId="5" fontId="26" fillId="4" borderId="11" xfId="3" applyNumberFormat="1" applyFont="1" applyFill="1" applyBorder="1" applyAlignment="1" applyProtection="1">
      <alignment horizontal="justify" vertical="center" wrapText="1"/>
    </xf>
    <xf numFmtId="5" fontId="26" fillId="4" borderId="0" xfId="3" applyNumberFormat="1" applyFont="1" applyFill="1" applyBorder="1" applyAlignment="1" applyProtection="1">
      <alignment horizontal="justify" vertical="center" wrapText="1"/>
    </xf>
    <xf numFmtId="5" fontId="26" fillId="4" borderId="12" xfId="3" applyNumberFormat="1" applyFont="1" applyFill="1" applyBorder="1" applyAlignment="1" applyProtection="1">
      <alignment horizontal="justify" vertical="center" wrapText="1"/>
    </xf>
    <xf numFmtId="5" fontId="26" fillId="4" borderId="8" xfId="3" applyNumberFormat="1" applyFont="1" applyFill="1" applyBorder="1" applyAlignment="1" applyProtection="1">
      <alignment horizontal="justify" vertical="center" wrapText="1"/>
    </xf>
    <xf numFmtId="5" fontId="26" fillId="4" borderId="9" xfId="3" applyNumberFormat="1" applyFont="1" applyFill="1" applyBorder="1" applyAlignment="1" applyProtection="1">
      <alignment horizontal="justify" vertical="center" wrapText="1"/>
    </xf>
    <xf numFmtId="5" fontId="26" fillId="4" borderId="10" xfId="3" applyNumberFormat="1" applyFont="1" applyFill="1" applyBorder="1" applyAlignment="1" applyProtection="1">
      <alignment horizontal="justify" vertical="center" wrapText="1"/>
    </xf>
    <xf numFmtId="5" fontId="26" fillId="4" borderId="1" xfId="3" applyNumberFormat="1" applyFont="1" applyFill="1" applyBorder="1" applyAlignment="1" applyProtection="1">
      <alignment horizontal="justify" vertical="center" wrapText="1"/>
    </xf>
    <xf numFmtId="0" fontId="43" fillId="0" borderId="4" xfId="0" applyFont="1" applyFill="1" applyBorder="1" applyAlignment="1" applyProtection="1">
      <alignment horizontal="center" vertical="center" wrapText="1"/>
    </xf>
    <xf numFmtId="0" fontId="33" fillId="0" borderId="13" xfId="0" applyFont="1" applyFill="1" applyBorder="1" applyAlignment="1" applyProtection="1">
      <alignment horizontal="justify" vertical="center" wrapText="1"/>
    </xf>
    <xf numFmtId="0" fontId="33" fillId="0" borderId="6" xfId="0" applyFont="1" applyFill="1" applyBorder="1" applyAlignment="1" applyProtection="1">
      <alignment horizontal="justify" vertical="center" wrapText="1"/>
    </xf>
    <xf numFmtId="0" fontId="33" fillId="0" borderId="2" xfId="0" applyFont="1" applyFill="1" applyBorder="1" applyAlignment="1" applyProtection="1">
      <alignment horizontal="justify" vertical="center" wrapText="1"/>
    </xf>
    <xf numFmtId="0" fontId="33" fillId="0" borderId="3" xfId="0" applyFont="1" applyFill="1" applyBorder="1" applyAlignment="1" applyProtection="1">
      <alignment horizontal="justify" vertical="center" wrapText="1"/>
    </xf>
    <xf numFmtId="0" fontId="20" fillId="0" borderId="2"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47" fillId="0" borderId="1" xfId="0" applyFont="1" applyFill="1" applyBorder="1" applyAlignment="1" applyProtection="1">
      <alignment horizontal="center" vertical="center" wrapText="1"/>
    </xf>
    <xf numFmtId="0" fontId="48" fillId="0" borderId="2" xfId="0" applyFont="1" applyBorder="1" applyAlignment="1" applyProtection="1">
      <alignment vertical="center" wrapText="1"/>
    </xf>
    <xf numFmtId="0" fontId="48" fillId="0" borderId="3" xfId="0" applyFont="1" applyBorder="1" applyAlignment="1" applyProtection="1">
      <alignment vertical="center" wrapText="1"/>
    </xf>
    <xf numFmtId="0" fontId="48" fillId="0" borderId="5" xfId="0" applyFont="1" applyBorder="1" applyAlignment="1" applyProtection="1">
      <alignment vertical="center" wrapText="1"/>
    </xf>
    <xf numFmtId="0" fontId="20" fillId="3" borderId="2" xfId="0" applyFont="1" applyFill="1" applyBorder="1" applyAlignment="1" applyProtection="1">
      <alignment horizontal="left" vertical="center"/>
      <protection locked="0"/>
    </xf>
    <xf numFmtId="0" fontId="20" fillId="3" borderId="5" xfId="0" applyFont="1" applyFill="1" applyBorder="1" applyAlignment="1" applyProtection="1">
      <alignment horizontal="left" vertical="center"/>
      <protection locked="0"/>
    </xf>
    <xf numFmtId="0" fontId="5" fillId="3" borderId="2" xfId="2" applyFill="1" applyBorder="1" applyAlignment="1" applyProtection="1">
      <alignment horizontal="left" vertical="center"/>
      <protection locked="0"/>
    </xf>
    <xf numFmtId="0" fontId="5" fillId="3" borderId="5" xfId="2" applyFill="1" applyBorder="1" applyAlignment="1" applyProtection="1">
      <alignment horizontal="left" vertical="center"/>
      <protection locked="0"/>
    </xf>
    <xf numFmtId="165" fontId="20" fillId="3" borderId="2" xfId="0" applyNumberFormat="1" applyFont="1" applyFill="1" applyBorder="1" applyAlignment="1" applyProtection="1">
      <alignment horizontal="left" vertical="center"/>
      <protection locked="0"/>
    </xf>
    <xf numFmtId="165" fontId="20" fillId="3" borderId="5" xfId="0" applyNumberFormat="1" applyFont="1" applyFill="1" applyBorder="1" applyAlignment="1" applyProtection="1">
      <alignment horizontal="left" vertical="center"/>
      <protection locked="0"/>
    </xf>
    <xf numFmtId="0" fontId="46" fillId="3" borderId="2" xfId="0" applyFont="1" applyFill="1" applyBorder="1" applyAlignment="1" applyProtection="1">
      <alignment horizontal="left" vertical="center"/>
      <protection locked="0"/>
    </xf>
    <xf numFmtId="0" fontId="46" fillId="3" borderId="5" xfId="0" applyFont="1" applyFill="1" applyBorder="1" applyAlignment="1" applyProtection="1">
      <alignment horizontal="left" vertical="center"/>
      <protection locked="0"/>
    </xf>
    <xf numFmtId="0" fontId="44" fillId="0" borderId="1" xfId="0" applyFont="1" applyBorder="1" applyAlignment="1" applyProtection="1">
      <alignment horizontal="center" vertical="center" wrapText="1"/>
    </xf>
    <xf numFmtId="5" fontId="26" fillId="4" borderId="21" xfId="3" applyNumberFormat="1" applyFont="1" applyFill="1" applyBorder="1" applyAlignment="1" applyProtection="1">
      <alignment horizontal="justify" vertical="center" wrapText="1"/>
    </xf>
    <xf numFmtId="0" fontId="20" fillId="0" borderId="2" xfId="0" applyFont="1" applyBorder="1" applyAlignment="1" applyProtection="1">
      <alignment horizontal="justify" vertical="center" wrapText="1"/>
    </xf>
    <xf numFmtId="0" fontId="20" fillId="0" borderId="3" xfId="0" applyFont="1" applyBorder="1" applyAlignment="1" applyProtection="1">
      <alignment horizontal="justify" vertical="center" wrapText="1"/>
    </xf>
    <xf numFmtId="0" fontId="20" fillId="0" borderId="5" xfId="0" applyFont="1" applyBorder="1" applyAlignment="1" applyProtection="1">
      <alignment horizontal="justify" vertical="center" wrapText="1"/>
    </xf>
    <xf numFmtId="0" fontId="45" fillId="0" borderId="0" xfId="2" applyFont="1" applyFill="1" applyBorder="1" applyAlignment="1" applyProtection="1">
      <alignment horizontal="center" vertical="center" wrapText="1"/>
      <protection locked="0"/>
    </xf>
    <xf numFmtId="0" fontId="33" fillId="0" borderId="24" xfId="0" applyFont="1" applyFill="1" applyBorder="1" applyAlignment="1" applyProtection="1">
      <alignment horizontal="justify" vertical="center" wrapText="1"/>
    </xf>
    <xf numFmtId="0" fontId="33" fillId="0" borderId="25" xfId="0" applyFont="1" applyFill="1" applyBorder="1" applyAlignment="1" applyProtection="1">
      <alignment horizontal="justify" vertical="center" wrapText="1"/>
    </xf>
    <xf numFmtId="0" fontId="7" fillId="4"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3" fillId="0" borderId="1" xfId="0" applyNumberFormat="1" applyFont="1" applyBorder="1" applyAlignment="1" applyProtection="1">
      <alignment horizontal="left" vertical="center" wrapText="1"/>
    </xf>
    <xf numFmtId="0" fontId="3" fillId="0" borderId="41" xfId="0" applyNumberFormat="1" applyFont="1" applyBorder="1" applyAlignment="1" applyProtection="1">
      <alignment horizontal="left" vertical="center" wrapText="1"/>
    </xf>
    <xf numFmtId="0" fontId="3" fillId="0" borderId="42" xfId="0" applyNumberFormat="1" applyFont="1" applyBorder="1" applyAlignment="1" applyProtection="1">
      <alignment horizontal="left" vertical="center" wrapText="1"/>
    </xf>
    <xf numFmtId="0" fontId="3" fillId="0" borderId="43" xfId="0" applyNumberFormat="1" applyFont="1" applyBorder="1" applyAlignment="1" applyProtection="1">
      <alignment horizontal="left" vertical="center" wrapText="1"/>
    </xf>
    <xf numFmtId="0" fontId="48" fillId="0" borderId="8" xfId="0" applyFont="1" applyBorder="1" applyAlignment="1" applyProtection="1">
      <alignment vertical="center" wrapText="1"/>
    </xf>
    <xf numFmtId="0" fontId="48" fillId="0" borderId="9" xfId="0" applyFont="1" applyBorder="1" applyAlignment="1" applyProtection="1">
      <alignment vertical="center" wrapText="1"/>
    </xf>
    <xf numFmtId="0" fontId="48" fillId="0" borderId="10" xfId="0" applyFont="1" applyBorder="1" applyAlignment="1" applyProtection="1">
      <alignment vertical="center" wrapText="1"/>
    </xf>
    <xf numFmtId="0" fontId="6" fillId="4" borderId="2"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5" fillId="4" borderId="2" xfId="2" applyFill="1" applyBorder="1" applyAlignment="1" applyProtection="1">
      <alignment horizontal="center" vertical="center"/>
      <protection locked="0"/>
    </xf>
    <xf numFmtId="0" fontId="5" fillId="4" borderId="5" xfId="2" applyFill="1" applyBorder="1" applyAlignment="1" applyProtection="1">
      <alignment horizontal="center" vertical="center"/>
      <protection locked="0"/>
    </xf>
    <xf numFmtId="171" fontId="6" fillId="4" borderId="2" xfId="0" applyNumberFormat="1" applyFont="1" applyFill="1" applyBorder="1" applyAlignment="1" applyProtection="1">
      <alignment horizontal="center" vertical="center"/>
      <protection locked="0"/>
    </xf>
    <xf numFmtId="171" fontId="6" fillId="4" borderId="5" xfId="0" applyNumberFormat="1" applyFont="1" applyFill="1" applyBorder="1" applyAlignment="1" applyProtection="1">
      <alignment horizontal="center" vertical="center"/>
      <protection locked="0"/>
    </xf>
    <xf numFmtId="0" fontId="3" fillId="0" borderId="38" xfId="0" applyNumberFormat="1" applyFont="1" applyBorder="1" applyAlignment="1" applyProtection="1">
      <alignment horizontal="left" vertical="center" wrapText="1"/>
    </xf>
    <xf numFmtId="0" fontId="3" fillId="0" borderId="39" xfId="0" applyNumberFormat="1" applyFont="1" applyBorder="1" applyAlignment="1" applyProtection="1">
      <alignment horizontal="left" vertical="center" wrapText="1"/>
    </xf>
    <xf numFmtId="0" fontId="3" fillId="0" borderId="40" xfId="0" applyNumberFormat="1" applyFont="1" applyBorder="1" applyAlignment="1" applyProtection="1">
      <alignment horizontal="left" vertical="center" wrapText="1"/>
    </xf>
    <xf numFmtId="0" fontId="6" fillId="0" borderId="0" xfId="0" applyFont="1" applyBorder="1" applyAlignment="1" applyProtection="1">
      <alignment horizontal="center" wrapText="1"/>
    </xf>
    <xf numFmtId="0" fontId="29" fillId="0" borderId="1" xfId="0" applyFont="1" applyBorder="1" applyAlignment="1" applyProtection="1">
      <alignment horizontal="justify" vertical="center" wrapText="1"/>
    </xf>
    <xf numFmtId="0" fontId="2" fillId="0" borderId="4" xfId="0" applyFont="1" applyBorder="1" applyAlignment="1" applyProtection="1">
      <alignment horizontal="right" vertical="center"/>
    </xf>
    <xf numFmtId="0" fontId="2" fillId="0" borderId="1" xfId="0" applyFont="1" applyBorder="1" applyAlignment="1" applyProtection="1">
      <alignment horizontal="right" vertical="center"/>
    </xf>
    <xf numFmtId="0" fontId="11" fillId="0"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11" fillId="0" borderId="2" xfId="0" applyFont="1" applyFill="1" applyBorder="1" applyAlignment="1" applyProtection="1">
      <alignment horizontal="left" vertical="center"/>
    </xf>
    <xf numFmtId="0" fontId="11" fillId="0" borderId="5" xfId="0" applyFont="1" applyFill="1" applyBorder="1" applyAlignment="1" applyProtection="1">
      <alignment horizontal="left" vertical="center"/>
    </xf>
    <xf numFmtId="0" fontId="7" fillId="2" borderId="4" xfId="0" applyFont="1" applyFill="1" applyBorder="1" applyAlignment="1" applyProtection="1">
      <alignment horizontal="center" vertical="center" wrapText="1"/>
    </xf>
    <xf numFmtId="0" fontId="6" fillId="0" borderId="1" xfId="0" applyFont="1" applyBorder="1" applyAlignment="1">
      <alignment horizontal="right"/>
    </xf>
    <xf numFmtId="0" fontId="10" fillId="2" borderId="1" xfId="0" applyFont="1" applyFill="1" applyBorder="1" applyAlignment="1" applyProtection="1">
      <alignment horizontal="center" vertical="center" wrapText="1"/>
    </xf>
    <xf numFmtId="164" fontId="6" fillId="0" borderId="1" xfId="0" applyNumberFormat="1" applyFont="1" applyFill="1" applyBorder="1" applyAlignment="1" applyProtection="1">
      <alignment horizontal="right" vertical="center" wrapText="1"/>
    </xf>
    <xf numFmtId="0" fontId="13" fillId="0" borderId="1" xfId="0" applyFont="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7" fillId="2" borderId="3" xfId="0" applyFont="1" applyFill="1" applyBorder="1" applyAlignment="1" applyProtection="1">
      <alignment horizontal="center" vertical="center" wrapText="1"/>
    </xf>
    <xf numFmtId="0" fontId="6" fillId="0" borderId="2" xfId="0" applyFont="1" applyBorder="1" applyAlignment="1">
      <alignment horizontal="right"/>
    </xf>
    <xf numFmtId="0" fontId="6" fillId="0" borderId="3" xfId="0" applyFont="1" applyBorder="1" applyAlignment="1">
      <alignment horizontal="right"/>
    </xf>
    <xf numFmtId="0" fontId="6" fillId="0" borderId="5" xfId="0" applyFont="1" applyBorder="1" applyAlignment="1">
      <alignment horizontal="right"/>
    </xf>
    <xf numFmtId="0" fontId="7" fillId="2" borderId="2" xfId="0" applyFont="1" applyFill="1" applyBorder="1" applyAlignment="1">
      <alignment horizontal="right"/>
    </xf>
    <xf numFmtId="0" fontId="7" fillId="2" borderId="3" xfId="0" applyFont="1" applyFill="1" applyBorder="1" applyAlignment="1">
      <alignment horizontal="right"/>
    </xf>
    <xf numFmtId="0" fontId="7" fillId="2" borderId="5" xfId="0" applyFont="1" applyFill="1" applyBorder="1" applyAlignment="1">
      <alignment horizontal="right"/>
    </xf>
    <xf numFmtId="0" fontId="7" fillId="2" borderId="1" xfId="0" applyFont="1" applyFill="1" applyBorder="1" applyAlignment="1" applyProtection="1">
      <alignment horizontal="left" vertical="center" wrapText="1"/>
    </xf>
    <xf numFmtId="0" fontId="19" fillId="0" borderId="21" xfId="0" applyFont="1" applyBorder="1" applyAlignment="1" applyProtection="1">
      <alignment horizontal="center" vertical="center" wrapText="1"/>
    </xf>
    <xf numFmtId="0" fontId="7" fillId="5" borderId="26" xfId="0" applyFont="1" applyFill="1" applyBorder="1" applyAlignment="1" applyProtection="1">
      <alignment horizontal="center" vertical="center" wrapText="1"/>
    </xf>
    <xf numFmtId="0" fontId="7" fillId="5" borderId="27" xfId="0" applyFont="1" applyFill="1" applyBorder="1" applyAlignment="1" applyProtection="1">
      <alignment horizontal="center" vertical="center" wrapText="1"/>
    </xf>
    <xf numFmtId="0" fontId="7" fillId="5" borderId="28"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 fillId="5" borderId="5" xfId="0" applyFont="1" applyFill="1" applyBorder="1" applyAlignment="1" applyProtection="1">
      <alignment horizontal="center" vertical="center" wrapText="1"/>
    </xf>
    <xf numFmtId="0" fontId="7" fillId="5" borderId="29" xfId="0" applyFont="1" applyFill="1" applyBorder="1" applyAlignment="1" applyProtection="1">
      <alignment horizontal="center" vertical="center" wrapText="1"/>
    </xf>
    <xf numFmtId="0" fontId="6" fillId="0" borderId="4" xfId="0" applyFont="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45" xfId="0" applyFont="1" applyFill="1" applyBorder="1" applyAlignment="1" applyProtection="1">
      <alignment horizontal="center" vertical="center" wrapText="1"/>
    </xf>
    <xf numFmtId="0" fontId="7" fillId="0" borderId="46" xfId="0" applyFont="1" applyFill="1" applyBorder="1" applyAlignment="1" applyProtection="1">
      <alignment horizontal="center" vertical="center" wrapText="1"/>
    </xf>
    <xf numFmtId="0" fontId="3" fillId="0" borderId="2" xfId="0" applyNumberFormat="1" applyFont="1" applyFill="1" applyBorder="1" applyAlignment="1" applyProtection="1">
      <alignment horizontal="justify" vertical="center" wrapText="1"/>
    </xf>
    <xf numFmtId="0" fontId="3" fillId="0" borderId="3" xfId="0" applyNumberFormat="1" applyFont="1" applyFill="1" applyBorder="1" applyAlignment="1" applyProtection="1">
      <alignment horizontal="justify" vertical="center" wrapText="1"/>
    </xf>
    <xf numFmtId="0" fontId="3" fillId="0" borderId="5" xfId="0" applyNumberFormat="1" applyFont="1" applyFill="1" applyBorder="1" applyAlignment="1" applyProtection="1">
      <alignment horizontal="justify" vertical="center" wrapText="1"/>
    </xf>
    <xf numFmtId="0" fontId="3" fillId="0" borderId="2" xfId="0" applyNumberFormat="1" applyFont="1" applyBorder="1" applyAlignment="1" applyProtection="1">
      <alignment horizontal="justify" vertical="center" wrapText="1"/>
    </xf>
    <xf numFmtId="0" fontId="3" fillId="0" borderId="3" xfId="0" applyNumberFormat="1" applyFont="1" applyBorder="1" applyAlignment="1" applyProtection="1">
      <alignment horizontal="justify" vertical="center" wrapText="1"/>
    </xf>
    <xf numFmtId="0" fontId="3" fillId="0" borderId="5" xfId="0" applyNumberFormat="1" applyFont="1" applyBorder="1" applyAlignment="1" applyProtection="1">
      <alignment horizontal="justify"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171" fontId="6" fillId="4" borderId="2" xfId="0" applyNumberFormat="1" applyFont="1" applyFill="1" applyBorder="1" applyAlignment="1" applyProtection="1">
      <alignment horizontal="left" vertical="center"/>
    </xf>
    <xf numFmtId="171" fontId="6" fillId="4" borderId="3" xfId="0" applyNumberFormat="1" applyFont="1" applyFill="1" applyBorder="1" applyAlignment="1" applyProtection="1">
      <alignment horizontal="left" vertical="center"/>
    </xf>
    <xf numFmtId="171" fontId="6" fillId="4" borderId="5" xfId="0" applyNumberFormat="1" applyFont="1" applyFill="1" applyBorder="1" applyAlignment="1" applyProtection="1">
      <alignment horizontal="left" vertical="center"/>
    </xf>
    <xf numFmtId="0" fontId="48" fillId="0" borderId="2" xfId="0" applyFont="1" applyBorder="1" applyAlignment="1" applyProtection="1">
      <alignment horizontal="left" vertical="center" wrapText="1"/>
    </xf>
    <xf numFmtId="0" fontId="48" fillId="0" borderId="3" xfId="0" applyFont="1" applyBorder="1" applyAlignment="1" applyProtection="1">
      <alignment horizontal="left" vertical="center" wrapText="1"/>
    </xf>
    <xf numFmtId="0" fontId="7" fillId="5" borderId="7" xfId="0" applyFont="1" applyFill="1" applyBorder="1" applyAlignment="1">
      <alignment horizontal="justify" vertical="center" wrapText="1"/>
    </xf>
    <xf numFmtId="0" fontId="7" fillId="5" borderId="20" xfId="0" applyFont="1" applyFill="1" applyBorder="1" applyAlignment="1">
      <alignment horizontal="justify" vertical="center"/>
    </xf>
    <xf numFmtId="0" fontId="7" fillId="5" borderId="22" xfId="0" applyFont="1" applyFill="1" applyBorder="1" applyAlignment="1">
      <alignment horizontal="justify" vertical="center"/>
    </xf>
    <xf numFmtId="0" fontId="3" fillId="0" borderId="1" xfId="0" applyFont="1" applyBorder="1" applyAlignment="1" applyProtection="1">
      <alignment horizontal="justify" vertical="center" wrapText="1"/>
    </xf>
    <xf numFmtId="5" fontId="27" fillId="0" borderId="0" xfId="3" applyNumberFormat="1" applyFont="1" applyBorder="1" applyAlignment="1">
      <alignment horizontal="center"/>
    </xf>
    <xf numFmtId="0" fontId="19" fillId="0" borderId="1" xfId="0" applyFont="1" applyBorder="1" applyAlignment="1">
      <alignment horizontal="right"/>
    </xf>
    <xf numFmtId="5" fontId="19" fillId="0" borderId="1" xfId="3" applyNumberFormat="1" applyFont="1" applyBorder="1" applyAlignment="1">
      <alignment horizontal="center"/>
    </xf>
    <xf numFmtId="0" fontId="19" fillId="0" borderId="2" xfId="0" applyFont="1" applyBorder="1" applyAlignment="1" applyProtection="1">
      <alignment horizontal="center" vertical="center" wrapText="1"/>
    </xf>
    <xf numFmtId="0" fontId="19" fillId="0" borderId="3"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30" fillId="5" borderId="1" xfId="0" applyNumberFormat="1" applyFont="1" applyFill="1" applyBorder="1" applyAlignment="1">
      <alignment horizontal="center" vertical="center" wrapText="1"/>
    </xf>
    <xf numFmtId="0" fontId="30" fillId="5" borderId="1" xfId="0" applyNumberFormat="1" applyFont="1" applyFill="1" applyBorder="1" applyAlignment="1">
      <alignment horizontal="left"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172" fontId="50" fillId="0" borderId="1" xfId="0" applyNumberFormat="1" applyFont="1" applyBorder="1" applyAlignment="1">
      <alignment horizontal="justify" vertical="center" wrapText="1"/>
    </xf>
    <xf numFmtId="0" fontId="2" fillId="0" borderId="1" xfId="0" applyNumberFormat="1" applyFont="1" applyBorder="1" applyAlignment="1" applyProtection="1">
      <alignment horizontal="center" vertical="center" wrapText="1"/>
    </xf>
    <xf numFmtId="14" fontId="29" fillId="0" borderId="2" xfId="0" applyNumberFormat="1" applyFont="1" applyFill="1" applyBorder="1" applyAlignment="1" applyProtection="1">
      <alignment horizontal="left" vertical="center" wrapText="1"/>
    </xf>
    <xf numFmtId="14" fontId="29" fillId="0" borderId="5" xfId="0" applyNumberFormat="1" applyFont="1" applyFill="1" applyBorder="1" applyAlignment="1" applyProtection="1">
      <alignment horizontal="left" vertical="center" wrapText="1"/>
    </xf>
    <xf numFmtId="0" fontId="29" fillId="0" borderId="1" xfId="0" applyFont="1" applyBorder="1" applyAlignment="1" applyProtection="1">
      <alignment horizontal="center" vertical="center" wrapText="1"/>
    </xf>
    <xf numFmtId="0" fontId="30" fillId="0" borderId="47" xfId="0" applyFont="1" applyFill="1" applyBorder="1" applyAlignment="1" applyProtection="1">
      <alignment horizontal="center" vertical="center" wrapText="1"/>
    </xf>
    <xf numFmtId="0" fontId="29" fillId="0" borderId="2" xfId="0" applyNumberFormat="1" applyFont="1" applyBorder="1" applyAlignment="1" applyProtection="1">
      <alignment horizontal="justify" vertical="center" wrapText="1"/>
    </xf>
    <xf numFmtId="0" fontId="29" fillId="0" borderId="3" xfId="0" applyNumberFormat="1" applyFont="1" applyBorder="1" applyAlignment="1" applyProtection="1">
      <alignment horizontal="justify" vertical="center" wrapText="1"/>
    </xf>
    <xf numFmtId="0" fontId="29" fillId="0" borderId="5" xfId="0" applyNumberFormat="1" applyFont="1" applyBorder="1" applyAlignment="1" applyProtection="1">
      <alignment horizontal="justify"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30" fillId="5" borderId="11" xfId="0" applyNumberFormat="1" applyFont="1" applyFill="1" applyBorder="1" applyAlignment="1">
      <alignment horizontal="left" vertical="center" wrapText="1"/>
    </xf>
    <xf numFmtId="0" fontId="30" fillId="5" borderId="12" xfId="0" applyNumberFormat="1" applyFont="1" applyFill="1" applyBorder="1" applyAlignment="1">
      <alignment horizontal="left" vertical="center" wrapText="1"/>
    </xf>
    <xf numFmtId="0" fontId="44" fillId="0" borderId="8" xfId="0" applyFont="1" applyBorder="1" applyAlignment="1" applyProtection="1">
      <alignment horizontal="center" vertical="center" wrapText="1"/>
    </xf>
    <xf numFmtId="0" fontId="44" fillId="0" borderId="9" xfId="0" applyFont="1" applyBorder="1" applyAlignment="1" applyProtection="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justify" vertical="center" wrapText="1"/>
    </xf>
    <xf numFmtId="0" fontId="2" fillId="0" borderId="1" xfId="0" applyFont="1" applyFill="1" applyBorder="1" applyAlignment="1" applyProtection="1">
      <alignment horizontal="left" vertical="center" wrapText="1"/>
    </xf>
    <xf numFmtId="0" fontId="29" fillId="0" borderId="48" xfId="0" applyNumberFormat="1" applyFont="1" applyBorder="1" applyAlignment="1" applyProtection="1">
      <alignment horizontal="left" vertical="center" wrapText="1"/>
    </xf>
    <xf numFmtId="0" fontId="29" fillId="0" borderId="49" xfId="0" applyNumberFormat="1" applyFont="1" applyBorder="1" applyAlignment="1" applyProtection="1">
      <alignment horizontal="left" vertical="center" wrapText="1"/>
    </xf>
    <xf numFmtId="0" fontId="29" fillId="0" borderId="50" xfId="0" applyNumberFormat="1" applyFont="1" applyBorder="1" applyAlignment="1" applyProtection="1">
      <alignment horizontal="left" vertical="center" wrapText="1"/>
    </xf>
    <xf numFmtId="0" fontId="7" fillId="0" borderId="47"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7" fillId="5" borderId="32" xfId="0" applyFont="1" applyFill="1" applyBorder="1" applyAlignment="1" applyProtection="1">
      <alignment horizontal="center" vertical="center" wrapText="1"/>
    </xf>
    <xf numFmtId="0" fontId="7" fillId="5" borderId="33" xfId="0" applyFont="1" applyFill="1" applyBorder="1" applyAlignment="1" applyProtection="1">
      <alignment horizontal="center" vertical="center" wrapText="1"/>
    </xf>
    <xf numFmtId="0" fontId="7" fillId="5" borderId="34" xfId="0" applyFont="1" applyFill="1" applyBorder="1" applyAlignment="1" applyProtection="1">
      <alignment horizontal="center" vertical="center" wrapText="1"/>
    </xf>
    <xf numFmtId="0" fontId="7" fillId="5" borderId="35" xfId="0" applyFont="1" applyFill="1" applyBorder="1" applyAlignment="1" applyProtection="1">
      <alignment horizontal="center" vertical="center" wrapText="1"/>
    </xf>
    <xf numFmtId="0" fontId="7" fillId="5" borderId="36" xfId="0" applyFont="1" applyFill="1" applyBorder="1" applyAlignment="1" applyProtection="1">
      <alignment horizontal="center" vertical="center" wrapText="1"/>
    </xf>
    <xf numFmtId="0" fontId="61" fillId="5" borderId="2" xfId="0" applyFont="1" applyFill="1" applyBorder="1" applyAlignment="1">
      <alignment horizontal="center" vertical="center" wrapText="1"/>
    </xf>
    <xf numFmtId="0" fontId="61" fillId="5" borderId="9" xfId="0" applyFont="1" applyFill="1" applyBorder="1" applyAlignment="1">
      <alignment horizontal="center" vertical="center" wrapText="1"/>
    </xf>
    <xf numFmtId="0" fontId="61" fillId="5" borderId="5" xfId="0" applyFont="1" applyFill="1" applyBorder="1" applyAlignment="1">
      <alignment horizontal="center" vertical="center" wrapText="1"/>
    </xf>
    <xf numFmtId="0" fontId="30" fillId="5" borderId="10" xfId="0" applyFont="1" applyFill="1" applyBorder="1" applyAlignment="1">
      <alignment horizontal="justify" vertical="center" wrapText="1"/>
    </xf>
    <xf numFmtId="0" fontId="30" fillId="5" borderId="20" xfId="0" applyFont="1" applyFill="1" applyBorder="1" applyAlignment="1">
      <alignment horizontal="justify" vertical="center" wrapText="1"/>
    </xf>
    <xf numFmtId="0" fontId="30" fillId="5" borderId="4" xfId="0" applyFont="1" applyFill="1" applyBorder="1" applyAlignment="1">
      <alignment horizontal="justify" vertical="center" wrapText="1"/>
    </xf>
    <xf numFmtId="0" fontId="48" fillId="0" borderId="7" xfId="0" applyFont="1" applyBorder="1" applyAlignment="1" applyProtection="1">
      <alignment horizontal="left" vertical="center" wrapText="1"/>
    </xf>
    <xf numFmtId="0" fontId="19" fillId="5" borderId="1" xfId="0"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5" borderId="5"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30" fillId="5" borderId="7"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2" fillId="0" borderId="2" xfId="0" applyNumberFormat="1" applyFont="1" applyBorder="1" applyAlignment="1" applyProtection="1">
      <alignment horizontal="center" vertical="center" wrapText="1"/>
    </xf>
    <xf numFmtId="0" fontId="2" fillId="0" borderId="5" xfId="0" applyNumberFormat="1" applyFont="1" applyBorder="1" applyAlignment="1" applyProtection="1">
      <alignment horizontal="center" vertical="center" wrapText="1"/>
    </xf>
    <xf numFmtId="0" fontId="29" fillId="0" borderId="1" xfId="0" applyNumberFormat="1" applyFont="1" applyBorder="1" applyAlignment="1" applyProtection="1">
      <alignment horizontal="justify" vertical="center" wrapText="1"/>
    </xf>
    <xf numFmtId="0" fontId="2" fillId="5" borderId="1" xfId="0" applyFont="1" applyFill="1" applyBorder="1" applyAlignment="1" applyProtection="1">
      <alignment horizontal="center" vertical="center" wrapText="1"/>
    </xf>
    <xf numFmtId="14" fontId="29" fillId="0" borderId="1" xfId="0" applyNumberFormat="1" applyFont="1" applyFill="1" applyBorder="1" applyAlignment="1" applyProtection="1">
      <alignment horizontal="center" vertical="center"/>
    </xf>
    <xf numFmtId="0" fontId="43" fillId="4" borderId="47" xfId="0" applyFont="1" applyFill="1" applyBorder="1" applyAlignment="1" applyProtection="1">
      <alignment horizontal="center" vertical="center" wrapText="1"/>
    </xf>
    <xf numFmtId="0" fontId="31" fillId="0" borderId="1" xfId="0" applyFont="1" applyFill="1" applyBorder="1" applyAlignment="1" applyProtection="1">
      <alignment horizontal="left" vertical="center" wrapText="1"/>
    </xf>
    <xf numFmtId="0" fontId="33" fillId="0" borderId="0" xfId="4" applyFont="1" applyFill="1" applyBorder="1" applyAlignment="1">
      <alignment horizontal="left" vertical="center" wrapText="1"/>
    </xf>
    <xf numFmtId="0" fontId="38" fillId="4" borderId="8" xfId="4" applyFont="1" applyFill="1" applyBorder="1" applyAlignment="1">
      <alignment horizontal="center" vertical="center" wrapText="1"/>
    </xf>
    <xf numFmtId="0" fontId="38" fillId="4" borderId="9" xfId="4" applyFont="1" applyFill="1" applyBorder="1" applyAlignment="1">
      <alignment horizontal="center" vertical="center" wrapText="1"/>
    </xf>
    <xf numFmtId="0" fontId="38" fillId="4" borderId="10" xfId="4" applyFont="1" applyFill="1" applyBorder="1" applyAlignment="1">
      <alignment horizontal="center" vertical="center" wrapText="1"/>
    </xf>
    <xf numFmtId="0" fontId="38" fillId="4" borderId="13" xfId="4" applyFont="1" applyFill="1" applyBorder="1" applyAlignment="1">
      <alignment horizontal="center" vertical="center" wrapText="1"/>
    </xf>
    <xf numFmtId="0" fontId="38" fillId="4" borderId="6" xfId="4" applyFont="1" applyFill="1" applyBorder="1" applyAlignment="1">
      <alignment horizontal="center" vertical="center" wrapText="1"/>
    </xf>
    <xf numFmtId="0" fontId="38" fillId="4" borderId="14" xfId="4"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15"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0" borderId="8" xfId="0" applyNumberFormat="1" applyFont="1" applyBorder="1" applyAlignment="1">
      <alignment horizontal="center" vertical="center"/>
    </xf>
    <xf numFmtId="0" fontId="13" fillId="0" borderId="9" xfId="0" applyNumberFormat="1" applyFont="1" applyBorder="1" applyAlignment="1">
      <alignment horizontal="center" vertical="center"/>
    </xf>
    <xf numFmtId="0" fontId="13" fillId="0" borderId="10" xfId="0" applyNumberFormat="1" applyFont="1" applyBorder="1" applyAlignment="1">
      <alignment horizontal="center" vertical="center"/>
    </xf>
    <xf numFmtId="0" fontId="13" fillId="0" borderId="13" xfId="0" applyNumberFormat="1" applyFont="1" applyBorder="1" applyAlignment="1">
      <alignment horizontal="center" vertical="center"/>
    </xf>
    <xf numFmtId="0" fontId="13" fillId="0" borderId="6" xfId="0" applyNumberFormat="1" applyFont="1" applyBorder="1" applyAlignment="1">
      <alignment horizontal="center" vertical="center"/>
    </xf>
    <xf numFmtId="0" fontId="13" fillId="0" borderId="14" xfId="0" applyNumberFormat="1" applyFont="1" applyBorder="1" applyAlignment="1">
      <alignment horizontal="center" vertical="center"/>
    </xf>
    <xf numFmtId="0" fontId="13" fillId="3" borderId="8" xfId="0" applyFont="1" applyFill="1" applyBorder="1" applyAlignment="1" applyProtection="1">
      <alignment horizontal="center" vertical="center"/>
      <protection locked="0"/>
    </xf>
    <xf numFmtId="0" fontId="13" fillId="3" borderId="9" xfId="0" applyFont="1" applyFill="1" applyBorder="1" applyAlignment="1" applyProtection="1">
      <alignment horizontal="center" vertical="center"/>
      <protection locked="0"/>
    </xf>
    <xf numFmtId="0" fontId="13" fillId="3" borderId="10" xfId="0" applyFont="1" applyFill="1" applyBorder="1" applyAlignment="1" applyProtection="1">
      <alignment horizontal="center" vertical="center"/>
      <protection locked="0"/>
    </xf>
    <xf numFmtId="0" fontId="13" fillId="3" borderId="13"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13" fillId="3" borderId="14" xfId="0" applyFont="1" applyFill="1" applyBorder="1" applyAlignment="1" applyProtection="1">
      <alignment horizontal="center" vertical="center"/>
      <protection locked="0"/>
    </xf>
    <xf numFmtId="0" fontId="13" fillId="0" borderId="8" xfId="0" applyNumberFormat="1" applyFont="1" applyBorder="1" applyAlignment="1">
      <alignment horizontal="center" vertical="center" wrapText="1"/>
    </xf>
    <xf numFmtId="0" fontId="13" fillId="0" borderId="9" xfId="0" applyNumberFormat="1" applyFont="1" applyBorder="1" applyAlignment="1">
      <alignment horizontal="center" vertical="center" wrapText="1"/>
    </xf>
    <xf numFmtId="0" fontId="13" fillId="0" borderId="10" xfId="0" applyNumberFormat="1" applyFont="1" applyBorder="1" applyAlignment="1">
      <alignment horizontal="center" vertical="center" wrapText="1"/>
    </xf>
    <xf numFmtId="0" fontId="13" fillId="0" borderId="13" xfId="0" applyNumberFormat="1" applyFont="1" applyBorder="1" applyAlignment="1">
      <alignment horizontal="center" vertical="center" wrapText="1"/>
    </xf>
    <xf numFmtId="0" fontId="13" fillId="0" borderId="6" xfId="0" applyNumberFormat="1" applyFont="1" applyBorder="1" applyAlignment="1">
      <alignment horizontal="center" vertical="center" wrapText="1"/>
    </xf>
    <xf numFmtId="0" fontId="13" fillId="0" borderId="14" xfId="0" applyNumberFormat="1" applyFont="1" applyBorder="1" applyAlignment="1">
      <alignment horizontal="center" vertical="center" wrapText="1"/>
    </xf>
    <xf numFmtId="15" fontId="13" fillId="3" borderId="8" xfId="0" applyNumberFormat="1" applyFont="1" applyFill="1" applyBorder="1" applyAlignment="1" applyProtection="1">
      <alignment horizontal="center" vertical="center" wrapText="1"/>
      <protection locked="0"/>
    </xf>
    <xf numFmtId="0" fontId="13" fillId="3" borderId="9" xfId="0" applyNumberFormat="1" applyFont="1" applyFill="1" applyBorder="1" applyAlignment="1" applyProtection="1">
      <alignment horizontal="center" vertical="center" wrapText="1"/>
      <protection locked="0"/>
    </xf>
    <xf numFmtId="0" fontId="13" fillId="3" borderId="10" xfId="0" applyNumberFormat="1" applyFont="1" applyFill="1" applyBorder="1" applyAlignment="1" applyProtection="1">
      <alignment horizontal="center" vertical="center" wrapText="1"/>
      <protection locked="0"/>
    </xf>
    <xf numFmtId="0" fontId="13" fillId="3" borderId="13" xfId="0" applyNumberFormat="1" applyFont="1" applyFill="1" applyBorder="1" applyAlignment="1" applyProtection="1">
      <alignment horizontal="center" vertical="center" wrapText="1"/>
      <protection locked="0"/>
    </xf>
    <xf numFmtId="0" fontId="13" fillId="3" borderId="6" xfId="0" applyNumberFormat="1" applyFont="1" applyFill="1" applyBorder="1" applyAlignment="1" applyProtection="1">
      <alignment horizontal="center" vertical="center" wrapText="1"/>
      <protection locked="0"/>
    </xf>
    <xf numFmtId="0" fontId="13" fillId="3" borderId="14" xfId="0" applyNumberFormat="1" applyFont="1" applyFill="1" applyBorder="1" applyAlignment="1" applyProtection="1">
      <alignment horizontal="center" vertical="center" wrapText="1"/>
      <protection locked="0"/>
    </xf>
    <xf numFmtId="0" fontId="13" fillId="3" borderId="2" xfId="0" applyNumberFormat="1" applyFont="1" applyFill="1" applyBorder="1" applyAlignment="1" applyProtection="1">
      <alignment horizontal="center" vertical="center"/>
      <protection locked="0"/>
    </xf>
    <xf numFmtId="0" fontId="13" fillId="3" borderId="3" xfId="0" applyNumberFormat="1" applyFont="1" applyFill="1" applyBorder="1" applyAlignment="1" applyProtection="1">
      <alignment horizontal="center" vertical="center"/>
      <protection locked="0"/>
    </xf>
    <xf numFmtId="0" fontId="13" fillId="3" borderId="5" xfId="0" applyNumberFormat="1" applyFont="1" applyFill="1" applyBorder="1" applyAlignment="1" applyProtection="1">
      <alignment horizontal="center" vertical="center"/>
      <protection locked="0"/>
    </xf>
    <xf numFmtId="0" fontId="13" fillId="0" borderId="1" xfId="0" applyNumberFormat="1" applyFont="1" applyBorder="1" applyAlignment="1">
      <alignment horizontal="center" vertical="center"/>
    </xf>
    <xf numFmtId="0"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0" borderId="2" xfId="0" applyNumberFormat="1" applyFont="1" applyBorder="1" applyAlignment="1">
      <alignment horizontal="center" vertical="center"/>
    </xf>
    <xf numFmtId="0" fontId="13" fillId="0" borderId="3" xfId="0" applyNumberFormat="1"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5" xfId="0" applyNumberFormat="1" applyFont="1" applyBorder="1" applyAlignment="1">
      <alignment horizontal="center" vertical="center"/>
    </xf>
    <xf numFmtId="0" fontId="13" fillId="0" borderId="2"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3" borderId="2"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 xfId="0" applyFont="1" applyFill="1" applyBorder="1" applyAlignment="1">
      <alignment horizontal="center" vertical="center"/>
    </xf>
    <xf numFmtId="0" fontId="13" fillId="3" borderId="2" xfId="0" applyFont="1" applyFill="1" applyBorder="1" applyAlignment="1" applyProtection="1">
      <alignment horizontal="left" vertical="center"/>
      <protection locked="0"/>
    </xf>
    <xf numFmtId="0" fontId="13" fillId="3" borderId="3" xfId="0" applyFont="1" applyFill="1" applyBorder="1" applyAlignment="1" applyProtection="1">
      <alignment horizontal="left" vertical="center"/>
      <protection locked="0"/>
    </xf>
    <xf numFmtId="0" fontId="13" fillId="3" borderId="5" xfId="0" applyFont="1" applyFill="1" applyBorder="1" applyAlignment="1" applyProtection="1">
      <alignment horizontal="left" vertical="center"/>
      <protection locked="0"/>
    </xf>
    <xf numFmtId="0" fontId="13" fillId="3" borderId="2" xfId="0" applyNumberFormat="1" applyFont="1" applyFill="1" applyBorder="1" applyAlignment="1" applyProtection="1">
      <alignment horizontal="left" vertical="center"/>
      <protection locked="0"/>
    </xf>
    <xf numFmtId="0" fontId="13" fillId="3" borderId="3" xfId="0" applyNumberFormat="1" applyFont="1" applyFill="1" applyBorder="1" applyAlignment="1" applyProtection="1">
      <alignment horizontal="left" vertical="center"/>
      <protection locked="0"/>
    </xf>
    <xf numFmtId="0" fontId="13" fillId="0" borderId="2" xfId="0" applyNumberFormat="1" applyFont="1" applyBorder="1" applyAlignment="1">
      <alignment horizontal="left" vertical="center" wrapText="1"/>
    </xf>
    <xf numFmtId="0" fontId="13"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8" xfId="0" applyNumberFormat="1" applyFont="1" applyFill="1" applyBorder="1" applyAlignment="1">
      <alignment horizontal="center" vertical="center" wrapText="1"/>
    </xf>
    <xf numFmtId="0" fontId="15" fillId="2" borderId="9" xfId="0" applyNumberFormat="1" applyFont="1" applyFill="1" applyBorder="1" applyAlignment="1">
      <alignment horizontal="center" vertical="center" wrapText="1"/>
    </xf>
    <xf numFmtId="0" fontId="15" fillId="2" borderId="10"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6"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3" fillId="0" borderId="2"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13" fillId="0" borderId="5"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3" borderId="11"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5" fillId="0" borderId="2" xfId="0" applyNumberFormat="1" applyFont="1" applyBorder="1" applyAlignment="1">
      <alignment horizontal="center" vertical="center" wrapText="1"/>
    </xf>
    <xf numFmtId="0" fontId="15" fillId="0" borderId="5" xfId="0" applyNumberFormat="1" applyFont="1" applyBorder="1" applyAlignment="1">
      <alignment horizontal="center" vertical="center"/>
    </xf>
    <xf numFmtId="0" fontId="15" fillId="0" borderId="4" xfId="0" applyNumberFormat="1" applyFont="1" applyBorder="1" applyAlignment="1">
      <alignment horizontal="center" vertical="center" textRotation="90" wrapText="1"/>
    </xf>
    <xf numFmtId="0" fontId="15" fillId="0" borderId="1" xfId="0" applyNumberFormat="1" applyFont="1" applyBorder="1" applyAlignment="1">
      <alignment horizontal="center" vertical="center" textRotation="90" wrapText="1"/>
    </xf>
    <xf numFmtId="0" fontId="13" fillId="0" borderId="1" xfId="0" applyNumberFormat="1" applyFont="1" applyBorder="1" applyAlignment="1">
      <alignment horizontal="left" vertical="center" wrapText="1"/>
    </xf>
    <xf numFmtId="168" fontId="13" fillId="3" borderId="2" xfId="0" applyNumberFormat="1" applyFont="1" applyFill="1" applyBorder="1" applyAlignment="1" applyProtection="1">
      <alignment horizontal="right" vertical="center" wrapText="1"/>
      <protection locked="0"/>
    </xf>
    <xf numFmtId="168" fontId="13" fillId="3" borderId="3" xfId="0" applyNumberFormat="1" applyFont="1" applyFill="1" applyBorder="1" applyAlignment="1" applyProtection="1">
      <alignment horizontal="right" vertical="center" wrapText="1"/>
      <protection locked="0"/>
    </xf>
    <xf numFmtId="168" fontId="13" fillId="3" borderId="5" xfId="0" applyNumberFormat="1" applyFont="1" applyFill="1" applyBorder="1" applyAlignment="1" applyProtection="1">
      <alignment horizontal="right" vertical="center" wrapText="1"/>
      <protection locked="0"/>
    </xf>
    <xf numFmtId="168" fontId="13" fillId="3" borderId="8" xfId="0" applyNumberFormat="1" applyFont="1" applyFill="1" applyBorder="1" applyAlignment="1" applyProtection="1">
      <alignment horizontal="right" vertical="center" wrapText="1"/>
      <protection locked="0"/>
    </xf>
    <xf numFmtId="168" fontId="13" fillId="3" borderId="9" xfId="0" applyNumberFormat="1" applyFont="1" applyFill="1" applyBorder="1" applyAlignment="1" applyProtection="1">
      <alignment horizontal="right" vertical="center" wrapText="1"/>
      <protection locked="0"/>
    </xf>
    <xf numFmtId="168" fontId="13" fillId="3" borderId="10" xfId="0" applyNumberFormat="1" applyFont="1" applyFill="1" applyBorder="1" applyAlignment="1" applyProtection="1">
      <alignment horizontal="right" vertical="center" wrapText="1"/>
      <protection locked="0"/>
    </xf>
    <xf numFmtId="4" fontId="13" fillId="0" borderId="1"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5" fillId="0" borderId="1" xfId="0" applyNumberFormat="1" applyFont="1" applyBorder="1" applyAlignment="1">
      <alignment horizontal="center" vertical="center" wrapText="1"/>
    </xf>
    <xf numFmtId="0" fontId="15" fillId="0" borderId="8" xfId="0" applyNumberFormat="1" applyFont="1" applyBorder="1" applyAlignment="1">
      <alignment horizontal="center" vertical="center" wrapText="1"/>
    </xf>
    <xf numFmtId="0" fontId="15" fillId="0" borderId="9" xfId="0" applyNumberFormat="1" applyFont="1" applyBorder="1" applyAlignment="1">
      <alignment horizontal="center" vertical="center" wrapText="1"/>
    </xf>
    <xf numFmtId="0" fontId="15" fillId="0" borderId="10" xfId="0" applyNumberFormat="1" applyFont="1" applyBorder="1" applyAlignment="1">
      <alignment horizontal="center" vertical="center" wrapText="1"/>
    </xf>
    <xf numFmtId="0" fontId="15" fillId="0" borderId="2" xfId="0" applyNumberFormat="1" applyFont="1" applyBorder="1" applyAlignment="1">
      <alignment horizontal="center" vertical="center"/>
    </xf>
    <xf numFmtId="0" fontId="15" fillId="0" borderId="3" xfId="0" applyNumberFormat="1" applyFont="1" applyBorder="1" applyAlignment="1">
      <alignment horizontal="center" vertical="center"/>
    </xf>
    <xf numFmtId="10" fontId="13" fillId="0" borderId="1" xfId="0" applyNumberFormat="1" applyFont="1" applyBorder="1" applyAlignment="1">
      <alignment horizontal="center" vertical="center"/>
    </xf>
    <xf numFmtId="4" fontId="13" fillId="0" borderId="9" xfId="0" applyNumberFormat="1" applyFont="1" applyFill="1" applyBorder="1" applyAlignment="1">
      <alignment horizontal="center" vertical="center" wrapText="1"/>
    </xf>
    <xf numFmtId="4" fontId="13" fillId="0" borderId="10" xfId="0" applyNumberFormat="1" applyFont="1" applyFill="1" applyBorder="1" applyAlignment="1">
      <alignment horizontal="center" vertical="center" wrapText="1"/>
    </xf>
    <xf numFmtId="4" fontId="13" fillId="0" borderId="6" xfId="0" applyNumberFormat="1" applyFont="1" applyFill="1" applyBorder="1" applyAlignment="1">
      <alignment horizontal="center" vertical="center" wrapText="1"/>
    </xf>
    <xf numFmtId="4" fontId="13" fillId="0" borderId="14" xfId="0" applyNumberFormat="1" applyFont="1" applyFill="1" applyBorder="1" applyAlignment="1">
      <alignment horizontal="center" vertical="center" wrapText="1"/>
    </xf>
    <xf numFmtId="168" fontId="13" fillId="0" borderId="9" xfId="0" applyNumberFormat="1" applyFont="1" applyFill="1" applyBorder="1" applyAlignment="1">
      <alignment horizontal="center" vertical="center" wrapText="1"/>
    </xf>
    <xf numFmtId="168" fontId="13" fillId="0" borderId="10" xfId="0" applyNumberFormat="1" applyFont="1" applyFill="1" applyBorder="1" applyAlignment="1">
      <alignment horizontal="center" vertical="center" wrapText="1"/>
    </xf>
    <xf numFmtId="168" fontId="13" fillId="0" borderId="6" xfId="0" applyNumberFormat="1" applyFont="1" applyFill="1" applyBorder="1" applyAlignment="1">
      <alignment horizontal="center" vertical="center" wrapText="1"/>
    </xf>
    <xf numFmtId="168" fontId="13" fillId="0" borderId="14" xfId="0" applyNumberFormat="1" applyFont="1" applyFill="1" applyBorder="1" applyAlignment="1">
      <alignment horizontal="center" vertical="center" wrapText="1"/>
    </xf>
    <xf numFmtId="169" fontId="13" fillId="0" borderId="1" xfId="0" applyNumberFormat="1" applyFont="1" applyBorder="1" applyAlignment="1">
      <alignment horizontal="center" vertical="center"/>
    </xf>
    <xf numFmtId="0" fontId="13" fillId="3" borderId="1" xfId="0" applyFont="1" applyFill="1" applyBorder="1" applyAlignment="1" applyProtection="1">
      <alignment horizontal="justify" vertical="center" wrapText="1"/>
      <protection locked="0"/>
    </xf>
    <xf numFmtId="0" fontId="3" fillId="0" borderId="2" xfId="0" applyNumberFormat="1" applyFont="1" applyBorder="1" applyAlignment="1">
      <alignment horizontal="left" vertical="center" wrapText="1"/>
    </xf>
    <xf numFmtId="0" fontId="3"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3" fillId="4" borderId="1" xfId="6" applyFont="1" applyFill="1" applyBorder="1" applyAlignment="1">
      <alignment horizontal="left" vertical="center"/>
    </xf>
    <xf numFmtId="170" fontId="33" fillId="0" borderId="1" xfId="6" applyNumberFormat="1" applyFont="1" applyFill="1" applyBorder="1" applyAlignment="1">
      <alignment horizontal="left" vertical="center" wrapText="1"/>
    </xf>
    <xf numFmtId="0" fontId="2" fillId="0" borderId="8" xfId="5" applyFont="1" applyBorder="1" applyAlignment="1" applyProtection="1">
      <alignment horizontal="center" vertical="center"/>
      <protection locked="0"/>
    </xf>
    <xf numFmtId="0" fontId="2" fillId="0" borderId="9" xfId="5" applyFont="1" applyBorder="1" applyAlignment="1" applyProtection="1">
      <alignment horizontal="center" vertical="center"/>
      <protection locked="0"/>
    </xf>
    <xf numFmtId="0" fontId="2" fillId="0" borderId="10" xfId="5" applyFont="1" applyBorder="1" applyAlignment="1" applyProtection="1">
      <alignment horizontal="center" vertical="center"/>
      <protection locked="0"/>
    </xf>
    <xf numFmtId="0" fontId="2" fillId="0" borderId="11" xfId="5" applyFont="1" applyBorder="1" applyAlignment="1" applyProtection="1">
      <alignment horizontal="center" vertical="center"/>
      <protection locked="0"/>
    </xf>
    <xf numFmtId="0" fontId="2" fillId="0" borderId="0" xfId="5" applyFont="1" applyBorder="1" applyAlignment="1" applyProtection="1">
      <alignment horizontal="center" vertical="center"/>
      <protection locked="0"/>
    </xf>
    <xf numFmtId="0" fontId="2" fillId="0" borderId="12" xfId="5" applyFont="1" applyBorder="1" applyAlignment="1" applyProtection="1">
      <alignment horizontal="center" vertical="center"/>
      <protection locked="0"/>
    </xf>
    <xf numFmtId="0" fontId="2" fillId="0" borderId="13" xfId="5" applyFont="1" applyBorder="1" applyAlignment="1" applyProtection="1">
      <alignment horizontal="center" vertical="center"/>
      <protection locked="0"/>
    </xf>
    <xf numFmtId="0" fontId="2" fillId="0" borderId="6" xfId="5" applyFont="1" applyBorder="1" applyAlignment="1" applyProtection="1">
      <alignment horizontal="center" vertical="center"/>
      <protection locked="0"/>
    </xf>
    <xf numFmtId="0" fontId="2" fillId="0" borderId="14" xfId="5" applyFont="1" applyBorder="1" applyAlignment="1" applyProtection="1">
      <alignment horizontal="center" vertical="center"/>
      <protection locked="0"/>
    </xf>
    <xf numFmtId="0" fontId="2" fillId="6" borderId="8" xfId="5" applyFont="1" applyFill="1" applyBorder="1" applyAlignment="1" applyProtection="1">
      <alignment horizontal="center" vertical="center" wrapText="1"/>
      <protection locked="0"/>
    </xf>
    <xf numFmtId="0" fontId="2" fillId="6" borderId="9" xfId="5" applyFont="1" applyFill="1" applyBorder="1" applyAlignment="1" applyProtection="1">
      <alignment horizontal="center" vertical="center" wrapText="1"/>
      <protection locked="0"/>
    </xf>
    <xf numFmtId="0" fontId="2" fillId="6" borderId="10" xfId="5" applyFont="1" applyFill="1" applyBorder="1" applyAlignment="1" applyProtection="1">
      <alignment horizontal="center" vertical="center" wrapText="1"/>
      <protection locked="0"/>
    </xf>
    <xf numFmtId="0" fontId="2" fillId="6" borderId="13" xfId="5" applyFont="1" applyFill="1" applyBorder="1" applyAlignment="1" applyProtection="1">
      <alignment horizontal="center" vertical="center" wrapText="1"/>
      <protection locked="0"/>
    </xf>
    <xf numFmtId="0" fontId="2" fillId="6" borderId="6" xfId="5" applyFont="1" applyFill="1" applyBorder="1" applyAlignment="1" applyProtection="1">
      <alignment horizontal="center" vertical="center" wrapText="1"/>
      <protection locked="0"/>
    </xf>
    <xf numFmtId="0" fontId="2" fillId="6" borderId="14" xfId="5" applyFont="1" applyFill="1" applyBorder="1" applyAlignment="1" applyProtection="1">
      <alignment horizontal="center" vertical="center" wrapText="1"/>
      <protection locked="0"/>
    </xf>
    <xf numFmtId="0" fontId="32" fillId="0" borderId="11" xfId="5" applyFont="1" applyFill="1" applyBorder="1" applyAlignment="1" applyProtection="1">
      <alignment horizontal="left" vertical="center" wrapText="1"/>
      <protection locked="0"/>
    </xf>
    <xf numFmtId="0" fontId="32" fillId="0" borderId="0" xfId="5" applyFont="1" applyFill="1" applyBorder="1" applyAlignment="1" applyProtection="1">
      <alignment horizontal="left" vertical="center" wrapText="1"/>
      <protection locked="0"/>
    </xf>
    <xf numFmtId="0" fontId="32" fillId="0" borderId="12" xfId="5" applyFont="1" applyFill="1" applyBorder="1" applyAlignment="1" applyProtection="1">
      <alignment horizontal="left" vertical="center" wrapText="1"/>
      <protection locked="0"/>
    </xf>
    <xf numFmtId="0" fontId="34" fillId="6" borderId="1" xfId="6" applyFont="1" applyFill="1" applyBorder="1" applyAlignment="1">
      <alignment horizontal="center" vertical="center" wrapText="1"/>
    </xf>
    <xf numFmtId="0" fontId="33" fillId="4" borderId="2" xfId="6" applyFont="1" applyFill="1" applyBorder="1" applyAlignment="1">
      <alignment horizontal="left" vertical="center"/>
    </xf>
    <xf numFmtId="0" fontId="33" fillId="4" borderId="5" xfId="6" applyFont="1" applyFill="1" applyBorder="1" applyAlignment="1">
      <alignment horizontal="left" vertical="center"/>
    </xf>
    <xf numFmtId="0" fontId="33" fillId="0" borderId="1" xfId="6" applyFont="1" applyFill="1" applyBorder="1" applyAlignment="1">
      <alignment horizontal="left" vertical="center" wrapText="1"/>
    </xf>
    <xf numFmtId="0" fontId="29" fillId="5" borderId="1" xfId="0" applyFont="1" applyFill="1" applyBorder="1" applyAlignment="1" applyProtection="1">
      <alignment horizontal="center" vertical="center" wrapText="1"/>
    </xf>
    <xf numFmtId="0" fontId="29" fillId="3" borderId="1" xfId="0" applyNumberFormat="1" applyFont="1" applyFill="1" applyBorder="1" applyAlignment="1" applyProtection="1">
      <alignment horizontal="center" vertical="center" wrapText="1"/>
      <protection locked="0"/>
    </xf>
  </cellXfs>
  <cellStyles count="9">
    <cellStyle name="Hipervínculo" xfId="2" builtinId="8"/>
    <cellStyle name="Millares [0]" xfId="8" builtinId="6"/>
    <cellStyle name="Moneda [0]" xfId="3" builtinId="7"/>
    <cellStyle name="Normal" xfId="0" builtinId="0"/>
    <cellStyle name="Normal 2 2" xfId="4"/>
    <cellStyle name="Normal 2 3" xfId="5"/>
    <cellStyle name="Normal 4 4" xfId="6"/>
    <cellStyle name="Porcentaje" xfId="1" builtinId="5"/>
    <cellStyle name="Porcentual 5" xfId="7"/>
  </cellStyles>
  <dxfs count="68">
    <dxf>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border>
        <left style="thin">
          <color rgb="FFFF0000"/>
        </left>
        <right style="thin">
          <color rgb="FFFF0000"/>
        </right>
        <top style="thin">
          <color rgb="FFFF0000"/>
        </top>
        <bottom style="thin">
          <color rgb="FFFF0000"/>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border>
        <left style="thin">
          <color rgb="FFFF0000"/>
        </left>
        <right style="thin">
          <color rgb="FFFF0000"/>
        </right>
        <top style="thin">
          <color rgb="FFFF0000"/>
        </top>
        <bottom style="thin">
          <color rgb="FFFF0000"/>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dxf>
    <dxf>
      <font>
        <color rgb="FF9C0006"/>
      </font>
      <fill>
        <patternFill>
          <bgColor rgb="FFFFC7CE"/>
        </patternFill>
      </fill>
      <border>
        <left style="thin">
          <color auto="1"/>
        </left>
        <right style="thin">
          <color auto="1"/>
        </right>
        <top style="thin">
          <color auto="1"/>
        </top>
        <bottom style="thin">
          <color auto="1"/>
        </bottom>
      </border>
    </dxf>
    <dxf>
      <font>
        <color rgb="FF9C0006"/>
      </font>
      <fill>
        <patternFill>
          <bgColor rgb="FFFFC7CE"/>
        </patternFill>
      </fill>
      <border>
        <left style="thin">
          <color auto="1"/>
        </left>
        <right style="thin">
          <color auto="1"/>
        </right>
        <top style="thin">
          <color auto="1"/>
        </top>
        <bottom style="thin">
          <color auto="1"/>
        </bottom>
      </border>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border>
        <left style="thin">
          <color auto="1"/>
        </left>
        <right style="thin">
          <color auto="1"/>
        </right>
        <top style="thin">
          <color auto="1"/>
        </top>
        <bottom style="thin">
          <color auto="1"/>
        </bottom>
      </border>
    </dxf>
    <dxf>
      <font>
        <color theme="0"/>
      </font>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style="thin">
          <color auto="1"/>
        </left>
        <right style="thin">
          <color auto="1"/>
        </right>
        <top style="thin">
          <color auto="1"/>
        </top>
        <bottom style="thin">
          <color auto="1"/>
        </bottom>
        <vertical/>
        <horizontal/>
      </border>
    </dxf>
    <dxf>
      <font>
        <color theme="0"/>
      </font>
    </dxf>
  </dxfs>
  <tableStyles count="0" defaultTableStyle="TableStyleMedium2" defaultPivotStyle="PivotStyleLight16"/>
  <colors>
    <mruColors>
      <color rgb="FFFF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3" Type="http://schemas.openxmlformats.org/officeDocument/2006/relationships/hyperlink" Target="#'Calculos Resumen Cotizaci&#243;n'!B17"/><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INFO EXPERIENCIA'!A1"/><Relationship Id="rId3" Type="http://schemas.openxmlformats.org/officeDocument/2006/relationships/hyperlink" Target="#'1-Suministro'!A1"/><Relationship Id="rId7" Type="http://schemas.openxmlformats.org/officeDocument/2006/relationships/hyperlink" Target="#'5-Bolsa Partes y Bater&#237;as'!&#193;rea_de_impresi&#243;n"/><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4-Mtto Corr'!&#193;rea_de_impresi&#243;n"/><Relationship Id="rId11" Type="http://schemas.openxmlformats.org/officeDocument/2006/relationships/image" Target="../media/image6.png"/><Relationship Id="rId5" Type="http://schemas.openxmlformats.org/officeDocument/2006/relationships/hyperlink" Target="#'3-Traslados'!A1"/><Relationship Id="rId10" Type="http://schemas.openxmlformats.org/officeDocument/2006/relationships/hyperlink" Target="#'Calculos Resumen Cotizaci&#243;n'!B17"/><Relationship Id="rId4" Type="http://schemas.openxmlformats.org/officeDocument/2006/relationships/hyperlink" Target="#'2-Mtto Prev'!A1"/><Relationship Id="rId9" Type="http://schemas.openxmlformats.org/officeDocument/2006/relationships/hyperlink" Target="#'INFO GENERAL Y FINANCIERA'!A1"/></Relationships>
</file>

<file path=xl/drawings/_rels/drawing3.xml.rels><?xml version="1.0" encoding="UTF-8" standalone="yes"?>
<Relationships xmlns="http://schemas.openxmlformats.org/package/2006/relationships"><Relationship Id="rId3" Type="http://schemas.openxmlformats.org/officeDocument/2006/relationships/hyperlink" Target="#'Calculos Resumen Cotizaci&#243;n'!B17"/><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hyperlink" Target="#'Calculos Resumen Cotizaci&#243;n'!B17"/><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hyperlink" Target="#'Calculos Resumen Cotizaci&#243;n'!B17"/><Relationship Id="rId2" Type="http://schemas.openxmlformats.org/officeDocument/2006/relationships/image" Target="../media/image5.png"/><Relationship Id="rId1" Type="http://schemas.openxmlformats.org/officeDocument/2006/relationships/image" Target="../media/image2.jpe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hyperlink" Target="#'Calculos Resumen Cotizaci&#243;n'!B17"/><Relationship Id="rId2" Type="http://schemas.openxmlformats.org/officeDocument/2006/relationships/image" Target="../media/image5.png"/><Relationship Id="rId1" Type="http://schemas.openxmlformats.org/officeDocument/2006/relationships/image" Target="../media/image2.jpe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xdr:col>
      <xdr:colOff>226220</xdr:colOff>
      <xdr:row>1</xdr:row>
      <xdr:rowOff>30957</xdr:rowOff>
    </xdr:from>
    <xdr:to>
      <xdr:col>5</xdr:col>
      <xdr:colOff>571500</xdr:colOff>
      <xdr:row>5</xdr:row>
      <xdr:rowOff>126207</xdr:rowOff>
    </xdr:to>
    <xdr:sp macro="" textlink="">
      <xdr:nvSpPr>
        <xdr:cNvPr id="2" name="1 CuadroTexto">
          <a:extLst>
            <a:ext uri="{FF2B5EF4-FFF2-40B4-BE49-F238E27FC236}">
              <a16:creationId xmlns:a16="http://schemas.microsoft.com/office/drawing/2014/main" xmlns="" id="{00000000-0008-0000-0000-000002000000}"/>
            </a:ext>
          </a:extLst>
        </xdr:cNvPr>
        <xdr:cNvSpPr txBox="1"/>
      </xdr:nvSpPr>
      <xdr:spPr>
        <a:xfrm>
          <a:off x="1312070" y="192882"/>
          <a:ext cx="348853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200" b="1">
              <a:latin typeface="Arial" panose="020B0604020202020204" pitchFamily="34" charset="0"/>
              <a:cs typeface="Arial" panose="020B0604020202020204" pitchFamily="34" charset="0"/>
            </a:rPr>
            <a:t>República de Colombia</a:t>
          </a:r>
        </a:p>
        <a:p>
          <a:pPr algn="ctr"/>
          <a:r>
            <a:rPr lang="es-ES" sz="1200" b="1">
              <a:latin typeface="Arial" panose="020B0604020202020204" pitchFamily="34" charset="0"/>
              <a:cs typeface="Arial" panose="020B0604020202020204" pitchFamily="34" charset="0"/>
            </a:rPr>
            <a:t>Instituto Colombiano de Bienestar Familiar</a:t>
          </a:r>
        </a:p>
        <a:p>
          <a:pPr algn="ctr"/>
          <a:r>
            <a:rPr lang="es-ES" sz="1200" b="1">
              <a:latin typeface="Arial" panose="020B0604020202020204" pitchFamily="34" charset="0"/>
              <a:cs typeface="Arial" panose="020B0604020202020204" pitchFamily="34" charset="0"/>
            </a:rPr>
            <a:t>Cecilia de la Fuente de Lleras </a:t>
          </a:r>
        </a:p>
        <a:p>
          <a:pPr algn="ctr"/>
          <a:r>
            <a:rPr lang="es-ES" sz="1200" b="1">
              <a:latin typeface="Arial" panose="020B0604020202020204" pitchFamily="34" charset="0"/>
              <a:cs typeface="Arial" panose="020B0604020202020204" pitchFamily="34" charset="0"/>
            </a:rPr>
            <a:t>Dirección de Abastecimiento</a:t>
          </a:r>
        </a:p>
      </xdr:txBody>
    </xdr:sp>
    <xdr:clientData/>
  </xdr:twoCellAnchor>
  <xdr:twoCellAnchor editAs="oneCell">
    <xdr:from>
      <xdr:col>1</xdr:col>
      <xdr:colOff>77631</xdr:colOff>
      <xdr:row>1</xdr:row>
      <xdr:rowOff>38099</xdr:rowOff>
    </xdr:from>
    <xdr:to>
      <xdr:col>1</xdr:col>
      <xdr:colOff>1022823</xdr:colOff>
      <xdr:row>5</xdr:row>
      <xdr:rowOff>161924</xdr:rowOff>
    </xdr:to>
    <xdr:pic>
      <xdr:nvPicPr>
        <xdr:cNvPr id="3" name="45 Imagen" descr="LOGO-ICB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0981" y="200024"/>
          <a:ext cx="945192" cy="942975"/>
        </a:xfrm>
        <a:prstGeom prst="rect">
          <a:avLst/>
        </a:prstGeom>
        <a:noFill/>
        <a:ln w="9525">
          <a:noFill/>
          <a:miter lim="800000"/>
          <a:headEnd/>
          <a:tailEnd/>
        </a:ln>
      </xdr:spPr>
    </xdr:pic>
    <xdr:clientData/>
  </xdr:twoCellAnchor>
  <xdr:twoCellAnchor>
    <xdr:from>
      <xdr:col>5</xdr:col>
      <xdr:colOff>647700</xdr:colOff>
      <xdr:row>1</xdr:row>
      <xdr:rowOff>124779</xdr:rowOff>
    </xdr:from>
    <xdr:to>
      <xdr:col>6</xdr:col>
      <xdr:colOff>988696</xdr:colOff>
      <xdr:row>5</xdr:row>
      <xdr:rowOff>102871</xdr:rowOff>
    </xdr:to>
    <xdr:pic>
      <xdr:nvPicPr>
        <xdr:cNvPr id="4" name="Imagen 3" descr="Captura de pantalla 2014-10-23 a las 14 36 00">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286704"/>
          <a:ext cx="1379221" cy="797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1</xdr:row>
      <xdr:rowOff>38100</xdr:rowOff>
    </xdr:from>
    <xdr:to>
      <xdr:col>2</xdr:col>
      <xdr:colOff>409576</xdr:colOff>
      <xdr:row>1</xdr:row>
      <xdr:rowOff>752475</xdr:rowOff>
    </xdr:to>
    <xdr:pic>
      <xdr:nvPicPr>
        <xdr:cNvPr id="3" name="45 Imagen" descr="LOGO-ICBF">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200025"/>
          <a:ext cx="638176" cy="714375"/>
        </a:xfrm>
        <a:prstGeom prst="rect">
          <a:avLst/>
        </a:prstGeom>
        <a:noFill/>
        <a:ln w="9525">
          <a:noFill/>
          <a:miter lim="800000"/>
          <a:headEnd/>
          <a:tailEnd/>
        </a:ln>
      </xdr:spPr>
    </xdr:pic>
    <xdr:clientData/>
  </xdr:twoCellAnchor>
  <xdr:twoCellAnchor>
    <xdr:from>
      <xdr:col>10</xdr:col>
      <xdr:colOff>885825</xdr:colOff>
      <xdr:row>1</xdr:row>
      <xdr:rowOff>57150</xdr:rowOff>
    </xdr:from>
    <xdr:to>
      <xdr:col>11</xdr:col>
      <xdr:colOff>1107281</xdr:colOff>
      <xdr:row>1</xdr:row>
      <xdr:rowOff>762000</xdr:rowOff>
    </xdr:to>
    <xdr:pic>
      <xdr:nvPicPr>
        <xdr:cNvPr id="4" name="Imagen 3" descr="Captura de pantalla 2014-10-23 a las 14 36 00">
          <a:extLst>
            <a:ext uri="{FF2B5EF4-FFF2-40B4-BE49-F238E27FC236}">
              <a16:creationId xmlns:a16="http://schemas.microsoft.com/office/drawing/2014/main" xmlns="" id="{00000000-0008-0000-09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10500" y="219075"/>
          <a:ext cx="1373981"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967740</xdr:colOff>
      <xdr:row>10</xdr:row>
      <xdr:rowOff>1043940</xdr:rowOff>
    </xdr:from>
    <xdr:to>
      <xdr:col>12</xdr:col>
      <xdr:colOff>1450340</xdr:colOff>
      <xdr:row>11</xdr:row>
      <xdr:rowOff>424</xdr:rowOff>
    </xdr:to>
    <xdr:pic>
      <xdr:nvPicPr>
        <xdr:cNvPr id="5" name="Imagen 4" descr="Resultado de imagen para icon return">
          <a:hlinkClick xmlns:r="http://schemas.openxmlformats.org/officeDocument/2006/relationships" r:id="rId3"/>
          <a:extLst>
            <a:ext uri="{FF2B5EF4-FFF2-40B4-BE49-F238E27FC236}">
              <a16:creationId xmlns:a16="http://schemas.microsoft.com/office/drawing/2014/main" xmlns="" id="{29D9A01A-3A9A-446D-BC5B-8494CE69275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500360" y="3268980"/>
          <a:ext cx="482600" cy="423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581025</xdr:colOff>
      <xdr:row>1</xdr:row>
      <xdr:rowOff>95250</xdr:rowOff>
    </xdr:from>
    <xdr:to>
      <xdr:col>7</xdr:col>
      <xdr:colOff>819150</xdr:colOff>
      <xdr:row>1</xdr:row>
      <xdr:rowOff>628650</xdr:rowOff>
    </xdr:to>
    <xdr:pic>
      <xdr:nvPicPr>
        <xdr:cNvPr id="2" name="Imagen 1" descr="Captura de pantalla 2014-10-23 a las 14 36 00">
          <a:extLst>
            <a:ext uri="{FF2B5EF4-FFF2-40B4-BE49-F238E27FC236}">
              <a16:creationId xmlns:a16="http://schemas.microsoft.com/office/drawing/2014/main" xmlns=""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276225"/>
          <a:ext cx="1066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552451</xdr:colOff>
      <xdr:row>1</xdr:row>
      <xdr:rowOff>38670</xdr:rowOff>
    </xdr:from>
    <xdr:to>
      <xdr:col>2</xdr:col>
      <xdr:colOff>314325</xdr:colOff>
      <xdr:row>1</xdr:row>
      <xdr:rowOff>628650</xdr:rowOff>
    </xdr:to>
    <xdr:pic>
      <xdr:nvPicPr>
        <xdr:cNvPr id="3" name="Imagen 2" descr="LOGO-ICBF">
          <a:extLst>
            <a:ext uri="{FF2B5EF4-FFF2-40B4-BE49-F238E27FC236}">
              <a16:creationId xmlns:a16="http://schemas.microsoft.com/office/drawing/2014/main" xmlns="" id="{00000000-0008-0000-0C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4851" y="219645"/>
          <a:ext cx="476249" cy="5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85725</xdr:colOff>
      <xdr:row>1</xdr:row>
      <xdr:rowOff>86635</xdr:rowOff>
    </xdr:from>
    <xdr:to>
      <xdr:col>42</xdr:col>
      <xdr:colOff>38100</xdr:colOff>
      <xdr:row>1</xdr:row>
      <xdr:rowOff>638175</xdr:rowOff>
    </xdr:to>
    <xdr:pic>
      <xdr:nvPicPr>
        <xdr:cNvPr id="2" name="Imagen 4" descr="Captura de pantalla 2014-10-23 a las 14 36 00">
          <a:extLst>
            <a:ext uri="{FF2B5EF4-FFF2-40B4-BE49-F238E27FC236}">
              <a16:creationId xmlns:a16="http://schemas.microsoft.com/office/drawing/2014/main" xmlns=""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6625" y="162835"/>
          <a:ext cx="1190625" cy="55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1</xdr:row>
      <xdr:rowOff>47625</xdr:rowOff>
    </xdr:from>
    <xdr:to>
      <xdr:col>4</xdr:col>
      <xdr:colOff>145865</xdr:colOff>
      <xdr:row>1</xdr:row>
      <xdr:rowOff>723899</xdr:rowOff>
    </xdr:to>
    <xdr:pic>
      <xdr:nvPicPr>
        <xdr:cNvPr id="3" name="Imagen 5" descr="LOGO-ICBF">
          <a:extLst>
            <a:ext uri="{FF2B5EF4-FFF2-40B4-BE49-F238E27FC236}">
              <a16:creationId xmlns:a16="http://schemas.microsoft.com/office/drawing/2014/main" xmlns="" id="{00000000-0008-0000-0D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123825"/>
          <a:ext cx="526865" cy="67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1685925</xdr:colOff>
      <xdr:row>1</xdr:row>
      <xdr:rowOff>130968</xdr:rowOff>
    </xdr:from>
    <xdr:to>
      <xdr:col>5</xdr:col>
      <xdr:colOff>0</xdr:colOff>
      <xdr:row>6</xdr:row>
      <xdr:rowOff>119063</xdr:rowOff>
    </xdr:to>
    <xdr:sp macro="" textlink="">
      <xdr:nvSpPr>
        <xdr:cNvPr id="2" name="2 CuadroTexto">
          <a:extLst>
            <a:ext uri="{FF2B5EF4-FFF2-40B4-BE49-F238E27FC236}">
              <a16:creationId xmlns:a16="http://schemas.microsoft.com/office/drawing/2014/main" xmlns="" id="{00000000-0008-0000-0E00-000002000000}"/>
            </a:ext>
          </a:extLst>
        </xdr:cNvPr>
        <xdr:cNvSpPr txBox="1"/>
      </xdr:nvSpPr>
      <xdr:spPr>
        <a:xfrm>
          <a:off x="1952625" y="292893"/>
          <a:ext cx="4248150" cy="9691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solidFill>
                <a:schemeClr val="dk1"/>
              </a:solidFill>
              <a:effectLst/>
              <a:latin typeface="Arial" panose="020B0604020202020204" pitchFamily="34" charset="0"/>
              <a:ea typeface="+mn-ea"/>
              <a:cs typeface="Arial" panose="020B0604020202020204" pitchFamily="34" charset="0"/>
            </a:rPr>
            <a:t>República de Colombia</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Instituto Colombiano de Bienestar Familiar</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a:solidFill>
                <a:schemeClr val="dk1"/>
              </a:solidFill>
              <a:effectLst/>
              <a:latin typeface="Arial" panose="020B0604020202020204" pitchFamily="34" charset="0"/>
              <a:ea typeface="+mn-ea"/>
              <a:cs typeface="Arial" panose="020B0604020202020204" pitchFamily="34" charset="0"/>
            </a:rPr>
            <a:t>Cecilia De la Fuente de Lleras </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Dirección de Abastecimiento</a:t>
          </a:r>
          <a:endParaRPr lang="es-ES" sz="1100" b="1">
            <a:latin typeface="Arial" panose="020B0604020202020204" pitchFamily="34" charset="0"/>
            <a:cs typeface="Arial" panose="020B0604020202020204" pitchFamily="34" charset="0"/>
          </a:endParaRPr>
        </a:p>
      </xdr:txBody>
    </xdr:sp>
    <xdr:clientData/>
  </xdr:twoCellAnchor>
  <xdr:twoCellAnchor>
    <xdr:from>
      <xdr:col>5</xdr:col>
      <xdr:colOff>192881</xdr:colOff>
      <xdr:row>2</xdr:row>
      <xdr:rowOff>138113</xdr:rowOff>
    </xdr:from>
    <xdr:to>
      <xdr:col>6</xdr:col>
      <xdr:colOff>631031</xdr:colOff>
      <xdr:row>5</xdr:row>
      <xdr:rowOff>150020</xdr:rowOff>
    </xdr:to>
    <xdr:pic>
      <xdr:nvPicPr>
        <xdr:cNvPr id="3" name="Imagen 2" descr="Captura de pantalla 2014-10-23 a las 14 36 00">
          <a:extLst>
            <a:ext uri="{FF2B5EF4-FFF2-40B4-BE49-F238E27FC236}">
              <a16:creationId xmlns:a16="http://schemas.microsoft.com/office/drawing/2014/main" xmlns="" id="{00000000-0008-0000-0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656" y="490538"/>
          <a:ext cx="1200150" cy="602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64294</xdr:colOff>
      <xdr:row>2</xdr:row>
      <xdr:rowOff>11906</xdr:rowOff>
    </xdr:from>
    <xdr:to>
      <xdr:col>1</xdr:col>
      <xdr:colOff>702469</xdr:colOff>
      <xdr:row>6</xdr:row>
      <xdr:rowOff>19050</xdr:rowOff>
    </xdr:to>
    <xdr:pic>
      <xdr:nvPicPr>
        <xdr:cNvPr id="4" name="Imagen 3" descr="LOGO-ICBF">
          <a:extLst>
            <a:ext uri="{FF2B5EF4-FFF2-40B4-BE49-F238E27FC236}">
              <a16:creationId xmlns:a16="http://schemas.microsoft.com/office/drawing/2014/main" xmlns="" id="{00000000-0008-0000-0E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0994" y="364331"/>
          <a:ext cx="638175" cy="797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42334</xdr:colOff>
      <xdr:row>1</xdr:row>
      <xdr:rowOff>42332</xdr:rowOff>
    </xdr:from>
    <xdr:to>
      <xdr:col>1</xdr:col>
      <xdr:colOff>750547</xdr:colOff>
      <xdr:row>2</xdr:row>
      <xdr:rowOff>5227</xdr:rowOff>
    </xdr:to>
    <xdr:pic>
      <xdr:nvPicPr>
        <xdr:cNvPr id="5" name="Imagen 4" descr="https://www.icbf.gov.co/sites/default/files/icbf-logo_32.png?fid=4219">
          <a:extLst>
            <a:ext uri="{FF2B5EF4-FFF2-40B4-BE49-F238E27FC236}">
              <a16:creationId xmlns:a16="http://schemas.microsoft.com/office/drawing/2014/main" xmlns="" id="{A1B717C5-E00D-4832-8DA5-45BB7D2045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1" y="203199"/>
          <a:ext cx="708213" cy="818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515825</xdr:colOff>
      <xdr:row>1</xdr:row>
      <xdr:rowOff>42334</xdr:rowOff>
    </xdr:from>
    <xdr:to>
      <xdr:col>7</xdr:col>
      <xdr:colOff>826882</xdr:colOff>
      <xdr:row>1</xdr:row>
      <xdr:rowOff>821267</xdr:rowOff>
    </xdr:to>
    <xdr:pic>
      <xdr:nvPicPr>
        <xdr:cNvPr id="6" name="Imagen 5" descr="https://www.icbf.gov.co/sites/default/files/logo-nuevo-pais_0.png?fid=33721">
          <a:extLst>
            <a:ext uri="{FF2B5EF4-FFF2-40B4-BE49-F238E27FC236}">
              <a16:creationId xmlns:a16="http://schemas.microsoft.com/office/drawing/2014/main" xmlns="" id="{3B1CBE43-9868-4408-A9CB-F171172FEB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5303" y="207986"/>
          <a:ext cx="1437492" cy="778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95249</xdr:colOff>
      <xdr:row>16</xdr:row>
      <xdr:rowOff>95251</xdr:rowOff>
    </xdr:from>
    <xdr:to>
      <xdr:col>5</xdr:col>
      <xdr:colOff>941916</xdr:colOff>
      <xdr:row>16</xdr:row>
      <xdr:rowOff>381001</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xmlns="" id="{669C4C9D-CE15-45E5-8C14-F229F5B6DECF}"/>
            </a:ext>
          </a:extLst>
        </xdr:cNvPr>
        <xdr:cNvSpPr/>
      </xdr:nvSpPr>
      <xdr:spPr>
        <a:xfrm>
          <a:off x="3661832" y="4688418"/>
          <a:ext cx="846667" cy="285750"/>
        </a:xfrm>
        <a:prstGeom prst="roundRect">
          <a:avLst/>
        </a:prstGeom>
        <a:ln>
          <a:noFill/>
        </a:ln>
        <a:scene3d>
          <a:camera prst="orthographicFront"/>
          <a:lightRig rig="threePt" dir="t"/>
        </a:scene3d>
        <a:sp3d>
          <a:bevelT/>
        </a:sp3d>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u="sng">
              <a:solidFill>
                <a:srgbClr val="0070C0"/>
              </a:solidFill>
              <a:latin typeface="Arial" panose="020B0604020202020204" pitchFamily="34" charset="0"/>
              <a:cs typeface="Arial" panose="020B0604020202020204" pitchFamily="34" charset="0"/>
            </a:rPr>
            <a:t>Ir Página</a:t>
          </a:r>
        </a:p>
      </xdr:txBody>
    </xdr:sp>
    <xdr:clientData/>
  </xdr:twoCellAnchor>
  <xdr:twoCellAnchor>
    <xdr:from>
      <xdr:col>5</xdr:col>
      <xdr:colOff>105833</xdr:colOff>
      <xdr:row>17</xdr:row>
      <xdr:rowOff>84666</xdr:rowOff>
    </xdr:from>
    <xdr:to>
      <xdr:col>5</xdr:col>
      <xdr:colOff>952500</xdr:colOff>
      <xdr:row>17</xdr:row>
      <xdr:rowOff>370416</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xmlns="" id="{9439B4A5-B259-4E4F-8361-FFB889876E72}"/>
            </a:ext>
          </a:extLst>
        </xdr:cNvPr>
        <xdr:cNvSpPr/>
      </xdr:nvSpPr>
      <xdr:spPr>
        <a:xfrm>
          <a:off x="3672416" y="5154083"/>
          <a:ext cx="846667" cy="285750"/>
        </a:xfrm>
        <a:prstGeom prst="roundRect">
          <a:avLst/>
        </a:prstGeom>
        <a:ln>
          <a:noFill/>
        </a:ln>
        <a:scene3d>
          <a:camera prst="orthographicFront"/>
          <a:lightRig rig="threePt" dir="t"/>
        </a:scene3d>
        <a:sp3d>
          <a:bevelT/>
        </a:sp3d>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u="sng">
              <a:solidFill>
                <a:srgbClr val="0070C0"/>
              </a:solidFill>
              <a:latin typeface="Arial" panose="020B0604020202020204" pitchFamily="34" charset="0"/>
              <a:cs typeface="Arial" panose="020B0604020202020204" pitchFamily="34" charset="0"/>
            </a:rPr>
            <a:t>Ir Página</a:t>
          </a:r>
        </a:p>
      </xdr:txBody>
    </xdr:sp>
    <xdr:clientData/>
  </xdr:twoCellAnchor>
  <xdr:twoCellAnchor>
    <xdr:from>
      <xdr:col>5</xdr:col>
      <xdr:colOff>105830</xdr:colOff>
      <xdr:row>18</xdr:row>
      <xdr:rowOff>84664</xdr:rowOff>
    </xdr:from>
    <xdr:to>
      <xdr:col>5</xdr:col>
      <xdr:colOff>952497</xdr:colOff>
      <xdr:row>18</xdr:row>
      <xdr:rowOff>370414</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xmlns="" id="{0838E4C2-1486-4918-8A84-2CC2E82C6D3A}"/>
            </a:ext>
          </a:extLst>
        </xdr:cNvPr>
        <xdr:cNvSpPr/>
      </xdr:nvSpPr>
      <xdr:spPr>
        <a:xfrm>
          <a:off x="3672413" y="5630331"/>
          <a:ext cx="846667" cy="285750"/>
        </a:xfrm>
        <a:prstGeom prst="roundRect">
          <a:avLst/>
        </a:prstGeom>
        <a:ln>
          <a:noFill/>
        </a:ln>
        <a:scene3d>
          <a:camera prst="orthographicFront"/>
          <a:lightRig rig="threePt" dir="t"/>
        </a:scene3d>
        <a:sp3d>
          <a:bevelT/>
        </a:sp3d>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u="sng">
              <a:solidFill>
                <a:srgbClr val="0070C0"/>
              </a:solidFill>
              <a:latin typeface="Arial" panose="020B0604020202020204" pitchFamily="34" charset="0"/>
              <a:cs typeface="Arial" panose="020B0604020202020204" pitchFamily="34" charset="0"/>
            </a:rPr>
            <a:t>Ir Página</a:t>
          </a:r>
        </a:p>
      </xdr:txBody>
    </xdr:sp>
    <xdr:clientData/>
  </xdr:twoCellAnchor>
  <xdr:twoCellAnchor>
    <xdr:from>
      <xdr:col>5</xdr:col>
      <xdr:colOff>95250</xdr:colOff>
      <xdr:row>19</xdr:row>
      <xdr:rowOff>105833</xdr:rowOff>
    </xdr:from>
    <xdr:to>
      <xdr:col>5</xdr:col>
      <xdr:colOff>941917</xdr:colOff>
      <xdr:row>19</xdr:row>
      <xdr:rowOff>391583</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xmlns="" id="{1954158A-AD3C-468B-A4D8-0BFEA775A6AC}"/>
            </a:ext>
          </a:extLst>
        </xdr:cNvPr>
        <xdr:cNvSpPr/>
      </xdr:nvSpPr>
      <xdr:spPr>
        <a:xfrm>
          <a:off x="3661833" y="6127750"/>
          <a:ext cx="846667" cy="285750"/>
        </a:xfrm>
        <a:prstGeom prst="roundRect">
          <a:avLst/>
        </a:prstGeom>
        <a:ln>
          <a:noFill/>
        </a:ln>
        <a:scene3d>
          <a:camera prst="orthographicFront"/>
          <a:lightRig rig="threePt" dir="t"/>
        </a:scene3d>
        <a:sp3d>
          <a:bevelT/>
        </a:sp3d>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u="sng">
              <a:solidFill>
                <a:srgbClr val="0070C0"/>
              </a:solidFill>
              <a:latin typeface="Arial" panose="020B0604020202020204" pitchFamily="34" charset="0"/>
              <a:cs typeface="Arial" panose="020B0604020202020204" pitchFamily="34" charset="0"/>
            </a:rPr>
            <a:t>Ir Página</a:t>
          </a:r>
        </a:p>
      </xdr:txBody>
    </xdr:sp>
    <xdr:clientData/>
  </xdr:twoCellAnchor>
  <xdr:twoCellAnchor>
    <xdr:from>
      <xdr:col>5</xdr:col>
      <xdr:colOff>105834</xdr:colOff>
      <xdr:row>20</xdr:row>
      <xdr:rowOff>84666</xdr:rowOff>
    </xdr:from>
    <xdr:to>
      <xdr:col>5</xdr:col>
      <xdr:colOff>952501</xdr:colOff>
      <xdr:row>20</xdr:row>
      <xdr:rowOff>370416</xdr:rowOff>
    </xdr:to>
    <xdr:sp macro="" textlink="">
      <xdr:nvSpPr>
        <xdr:cNvPr id="19" name="Rectángulo: esquinas redondeadas 18">
          <a:hlinkClick xmlns:r="http://schemas.openxmlformats.org/officeDocument/2006/relationships" r:id="rId7"/>
          <a:extLst>
            <a:ext uri="{FF2B5EF4-FFF2-40B4-BE49-F238E27FC236}">
              <a16:creationId xmlns:a16="http://schemas.microsoft.com/office/drawing/2014/main" xmlns="" id="{4A9832A8-B3CB-4AFE-BC3B-A68F90940D13}"/>
            </a:ext>
          </a:extLst>
        </xdr:cNvPr>
        <xdr:cNvSpPr/>
      </xdr:nvSpPr>
      <xdr:spPr>
        <a:xfrm>
          <a:off x="3672417" y="7059083"/>
          <a:ext cx="846667" cy="285750"/>
        </a:xfrm>
        <a:prstGeom prst="roundRect">
          <a:avLst/>
        </a:prstGeom>
        <a:ln>
          <a:noFill/>
        </a:ln>
        <a:scene3d>
          <a:camera prst="orthographicFront"/>
          <a:lightRig rig="threePt" dir="t"/>
        </a:scene3d>
        <a:sp3d>
          <a:bevelT/>
        </a:sp3d>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u="sng">
              <a:solidFill>
                <a:srgbClr val="0070C0"/>
              </a:solidFill>
              <a:latin typeface="Arial" panose="020B0604020202020204" pitchFamily="34" charset="0"/>
              <a:cs typeface="Arial" panose="020B0604020202020204" pitchFamily="34" charset="0"/>
            </a:rPr>
            <a:t>Ir Página</a:t>
          </a:r>
        </a:p>
      </xdr:txBody>
    </xdr:sp>
    <xdr:clientData/>
  </xdr:twoCellAnchor>
  <xdr:twoCellAnchor>
    <xdr:from>
      <xdr:col>1</xdr:col>
      <xdr:colOff>8466</xdr:colOff>
      <xdr:row>23</xdr:row>
      <xdr:rowOff>8467</xdr:rowOff>
    </xdr:from>
    <xdr:to>
      <xdr:col>5</xdr:col>
      <xdr:colOff>16932</xdr:colOff>
      <xdr:row>24</xdr:row>
      <xdr:rowOff>25400</xdr:rowOff>
    </xdr:to>
    <xdr:sp macro="" textlink="">
      <xdr:nvSpPr>
        <xdr:cNvPr id="20" name="Rectángulo: esquinas redondeadas 19">
          <a:hlinkClick xmlns:r="http://schemas.openxmlformats.org/officeDocument/2006/relationships" r:id="rId8"/>
          <a:extLst>
            <a:ext uri="{FF2B5EF4-FFF2-40B4-BE49-F238E27FC236}">
              <a16:creationId xmlns:a16="http://schemas.microsoft.com/office/drawing/2014/main" xmlns="" id="{15745CBE-52AC-47A9-9C79-164EF5F4E5B8}"/>
            </a:ext>
          </a:extLst>
        </xdr:cNvPr>
        <xdr:cNvSpPr/>
      </xdr:nvSpPr>
      <xdr:spPr>
        <a:xfrm>
          <a:off x="143933" y="8407400"/>
          <a:ext cx="3530599" cy="330200"/>
        </a:xfrm>
        <a:prstGeom prst="roundRect">
          <a:avLst/>
        </a:prstGeom>
        <a:ln>
          <a:solidFill>
            <a:schemeClr val="bg1">
              <a:lumMod val="65000"/>
            </a:schemeClr>
          </a:solidFill>
        </a:ln>
        <a:scene3d>
          <a:camera prst="orthographicFront"/>
          <a:lightRig rig="threePt" dir="t"/>
        </a:scene3d>
        <a:sp3d>
          <a:bevelT/>
        </a:sp3d>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u="sng">
              <a:solidFill>
                <a:srgbClr val="0070C0"/>
              </a:solidFill>
              <a:latin typeface="Arial" panose="020B0604020202020204" pitchFamily="34" charset="0"/>
              <a:cs typeface="Arial" panose="020B0604020202020204" pitchFamily="34" charset="0"/>
            </a:rPr>
            <a:t>Información Experiencia</a:t>
          </a:r>
          <a:endParaRPr lang="es-CO" sz="1100" u="sng" baseline="0">
            <a:solidFill>
              <a:srgbClr val="0070C0"/>
            </a:solidFill>
            <a:latin typeface="Arial" panose="020B0604020202020204" pitchFamily="34" charset="0"/>
            <a:cs typeface="Arial" panose="020B0604020202020204" pitchFamily="34" charset="0"/>
          </a:endParaRPr>
        </a:p>
      </xdr:txBody>
    </xdr:sp>
    <xdr:clientData/>
  </xdr:twoCellAnchor>
  <xdr:twoCellAnchor>
    <xdr:from>
      <xdr:col>6</xdr:col>
      <xdr:colOff>67734</xdr:colOff>
      <xdr:row>23</xdr:row>
      <xdr:rowOff>8466</xdr:rowOff>
    </xdr:from>
    <xdr:to>
      <xdr:col>9</xdr:col>
      <xdr:colOff>678334</xdr:colOff>
      <xdr:row>24</xdr:row>
      <xdr:rowOff>26399</xdr:rowOff>
    </xdr:to>
    <xdr:sp macro="" textlink="">
      <xdr:nvSpPr>
        <xdr:cNvPr id="21" name="Rectángulo: esquinas redondeadas 20">
          <a:hlinkClick xmlns:r="http://schemas.openxmlformats.org/officeDocument/2006/relationships" r:id="rId9"/>
          <a:extLst>
            <a:ext uri="{FF2B5EF4-FFF2-40B4-BE49-F238E27FC236}">
              <a16:creationId xmlns:a16="http://schemas.microsoft.com/office/drawing/2014/main" xmlns="" id="{C97CCB4C-6C28-4F27-9992-C2E22E368BAB}"/>
            </a:ext>
          </a:extLst>
        </xdr:cNvPr>
        <xdr:cNvSpPr/>
      </xdr:nvSpPr>
      <xdr:spPr>
        <a:xfrm>
          <a:off x="4775201" y="8407399"/>
          <a:ext cx="3531600" cy="331200"/>
        </a:xfrm>
        <a:prstGeom prst="roundRect">
          <a:avLst/>
        </a:prstGeom>
        <a:ln>
          <a:solidFill>
            <a:schemeClr val="bg1">
              <a:lumMod val="65000"/>
            </a:schemeClr>
          </a:solidFill>
        </a:ln>
        <a:scene3d>
          <a:camera prst="orthographicFront"/>
          <a:lightRig rig="threePt" dir="t"/>
        </a:scene3d>
        <a:sp3d>
          <a:bevelT/>
        </a:sp3d>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u="sng">
              <a:solidFill>
                <a:srgbClr val="0070C0"/>
              </a:solidFill>
              <a:latin typeface="Arial" panose="020B0604020202020204" pitchFamily="34" charset="0"/>
              <a:cs typeface="Arial" panose="020B0604020202020204" pitchFamily="34" charset="0"/>
            </a:rPr>
            <a:t>Información</a:t>
          </a:r>
          <a:r>
            <a:rPr lang="es-CO" sz="1100" u="sng" baseline="0">
              <a:solidFill>
                <a:srgbClr val="0070C0"/>
              </a:solidFill>
              <a:latin typeface="Arial" panose="020B0604020202020204" pitchFamily="34" charset="0"/>
              <a:cs typeface="Arial" panose="020B0604020202020204" pitchFamily="34" charset="0"/>
            </a:rPr>
            <a:t> General y Financiera</a:t>
          </a:r>
        </a:p>
      </xdr:txBody>
    </xdr:sp>
    <xdr:clientData/>
  </xdr:twoCellAnchor>
  <xdr:twoCellAnchor editAs="oneCell">
    <xdr:from>
      <xdr:col>9</xdr:col>
      <xdr:colOff>211667</xdr:colOff>
      <xdr:row>25</xdr:row>
      <xdr:rowOff>59266</xdr:rowOff>
    </xdr:from>
    <xdr:to>
      <xdr:col>9</xdr:col>
      <xdr:colOff>694267</xdr:colOff>
      <xdr:row>25</xdr:row>
      <xdr:rowOff>482600</xdr:rowOff>
    </xdr:to>
    <xdr:pic>
      <xdr:nvPicPr>
        <xdr:cNvPr id="12" name="Imagen 11" descr="Resultado de imagen para icon return">
          <a:hlinkClick xmlns:r="http://schemas.openxmlformats.org/officeDocument/2006/relationships" r:id="rId10"/>
          <a:extLst>
            <a:ext uri="{FF2B5EF4-FFF2-40B4-BE49-F238E27FC236}">
              <a16:creationId xmlns:a16="http://schemas.microsoft.com/office/drawing/2014/main" xmlns="" id="{E266D6BA-8A5F-4394-BF44-3780AE9DB57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840134" y="9355666"/>
          <a:ext cx="482600" cy="423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53787</xdr:colOff>
      <xdr:row>1</xdr:row>
      <xdr:rowOff>33619</xdr:rowOff>
    </xdr:from>
    <xdr:to>
      <xdr:col>1</xdr:col>
      <xdr:colOff>762000</xdr:colOff>
      <xdr:row>2</xdr:row>
      <xdr:rowOff>0</xdr:rowOff>
    </xdr:to>
    <xdr:pic>
      <xdr:nvPicPr>
        <xdr:cNvPr id="5" name="Imagen 4" descr="https://www.icbf.gov.co/sites/default/files/icbf-logo_32.png?fid=4219">
          <a:extLst>
            <a:ext uri="{FF2B5EF4-FFF2-40B4-BE49-F238E27FC236}">
              <a16:creationId xmlns:a16="http://schemas.microsoft.com/office/drawing/2014/main" xmlns="" id="{3DE43884-DE1B-4B8E-891E-11B37C36E6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258" y="190501"/>
          <a:ext cx="708213" cy="818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417467</xdr:colOff>
      <xdr:row>1</xdr:row>
      <xdr:rowOff>24493</xdr:rowOff>
    </xdr:from>
    <xdr:to>
      <xdr:col>8</xdr:col>
      <xdr:colOff>1234501</xdr:colOff>
      <xdr:row>2</xdr:row>
      <xdr:rowOff>0</xdr:rowOff>
    </xdr:to>
    <xdr:pic>
      <xdr:nvPicPr>
        <xdr:cNvPr id="6" name="Imagen 5" descr="https://www.icbf.gov.co/sites/default/files/logo-nuevo-pais_0.png?fid=33721">
          <a:extLst>
            <a:ext uri="{FF2B5EF4-FFF2-40B4-BE49-F238E27FC236}">
              <a16:creationId xmlns:a16="http://schemas.microsoft.com/office/drawing/2014/main" xmlns="" id="{94073691-188C-4361-BAD5-A909C72605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5567" y="184513"/>
          <a:ext cx="2066714" cy="828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1021080</xdr:colOff>
      <xdr:row>10</xdr:row>
      <xdr:rowOff>815340</xdr:rowOff>
    </xdr:from>
    <xdr:to>
      <xdr:col>9</xdr:col>
      <xdr:colOff>1503680</xdr:colOff>
      <xdr:row>10</xdr:row>
      <xdr:rowOff>1238674</xdr:rowOff>
    </xdr:to>
    <xdr:pic>
      <xdr:nvPicPr>
        <xdr:cNvPr id="8" name="Imagen 7" descr="Resultado de imagen para icon return">
          <a:hlinkClick xmlns:r="http://schemas.openxmlformats.org/officeDocument/2006/relationships" r:id="rId3"/>
          <a:extLst>
            <a:ext uri="{FF2B5EF4-FFF2-40B4-BE49-F238E27FC236}">
              <a16:creationId xmlns:a16="http://schemas.microsoft.com/office/drawing/2014/main" xmlns="" id="{E1AA0DB6-7A07-4529-91DD-80442EF5950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78540" y="3322320"/>
          <a:ext cx="482600" cy="423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273845</xdr:colOff>
      <xdr:row>1</xdr:row>
      <xdr:rowOff>78582</xdr:rowOff>
    </xdr:from>
    <xdr:to>
      <xdr:col>7</xdr:col>
      <xdr:colOff>28575</xdr:colOff>
      <xdr:row>5</xdr:row>
      <xdr:rowOff>173832</xdr:rowOff>
    </xdr:to>
    <xdr:sp macro="" textlink="">
      <xdr:nvSpPr>
        <xdr:cNvPr id="2" name="1 CuadroTexto">
          <a:extLst>
            <a:ext uri="{FF2B5EF4-FFF2-40B4-BE49-F238E27FC236}">
              <a16:creationId xmlns:a16="http://schemas.microsoft.com/office/drawing/2014/main" xmlns="" id="{00000000-0008-0000-0200-000002000000}"/>
            </a:ext>
          </a:extLst>
        </xdr:cNvPr>
        <xdr:cNvSpPr txBox="1"/>
      </xdr:nvSpPr>
      <xdr:spPr>
        <a:xfrm>
          <a:off x="3188495" y="240507"/>
          <a:ext cx="406003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200" b="1">
              <a:latin typeface="Arial" panose="020B0604020202020204" pitchFamily="34" charset="0"/>
              <a:cs typeface="Arial" panose="020B0604020202020204" pitchFamily="34" charset="0"/>
            </a:rPr>
            <a:t>República de Colombia</a:t>
          </a:r>
        </a:p>
        <a:p>
          <a:pPr algn="ctr"/>
          <a:r>
            <a:rPr lang="es-ES" sz="1200" b="1">
              <a:latin typeface="Arial" panose="020B0604020202020204" pitchFamily="34" charset="0"/>
              <a:cs typeface="Arial" panose="020B0604020202020204" pitchFamily="34" charset="0"/>
            </a:rPr>
            <a:t>Instituto Colombiano de Bienestar Familiar</a:t>
          </a:r>
        </a:p>
        <a:p>
          <a:pPr algn="ctr"/>
          <a:r>
            <a:rPr lang="es-ES" sz="1200" b="1">
              <a:latin typeface="Arial" panose="020B0604020202020204" pitchFamily="34" charset="0"/>
              <a:cs typeface="Arial" panose="020B0604020202020204" pitchFamily="34" charset="0"/>
            </a:rPr>
            <a:t>Cecilia de la Fuente de Lleras </a:t>
          </a:r>
        </a:p>
        <a:p>
          <a:pPr algn="ctr"/>
          <a:r>
            <a:rPr lang="es-ES" sz="1200" b="1">
              <a:latin typeface="Arial" panose="020B0604020202020204" pitchFamily="34" charset="0"/>
              <a:cs typeface="Arial" panose="020B0604020202020204" pitchFamily="34" charset="0"/>
            </a:rPr>
            <a:t>Dirección de Abastecimiento</a:t>
          </a:r>
        </a:p>
      </xdr:txBody>
    </xdr:sp>
    <xdr:clientData/>
  </xdr:twoCellAnchor>
  <xdr:twoCellAnchor editAs="oneCell">
    <xdr:from>
      <xdr:col>1</xdr:col>
      <xdr:colOff>77631</xdr:colOff>
      <xdr:row>1</xdr:row>
      <xdr:rowOff>38099</xdr:rowOff>
    </xdr:from>
    <xdr:to>
      <xdr:col>1</xdr:col>
      <xdr:colOff>1022823</xdr:colOff>
      <xdr:row>5</xdr:row>
      <xdr:rowOff>161924</xdr:rowOff>
    </xdr:to>
    <xdr:pic>
      <xdr:nvPicPr>
        <xdr:cNvPr id="3" name="45 Imagen" descr="LOGO-ICBF">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0981" y="200024"/>
          <a:ext cx="945192" cy="942975"/>
        </a:xfrm>
        <a:prstGeom prst="rect">
          <a:avLst/>
        </a:prstGeom>
        <a:noFill/>
        <a:ln w="9525">
          <a:noFill/>
          <a:miter lim="800000"/>
          <a:headEnd/>
          <a:tailEnd/>
        </a:ln>
      </xdr:spPr>
    </xdr:pic>
    <xdr:clientData/>
  </xdr:twoCellAnchor>
  <xdr:twoCellAnchor>
    <xdr:from>
      <xdr:col>8</xdr:col>
      <xdr:colOff>66675</xdr:colOff>
      <xdr:row>1</xdr:row>
      <xdr:rowOff>86679</xdr:rowOff>
    </xdr:from>
    <xdr:to>
      <xdr:col>8</xdr:col>
      <xdr:colOff>1445896</xdr:colOff>
      <xdr:row>5</xdr:row>
      <xdr:rowOff>64771</xdr:rowOff>
    </xdr:to>
    <xdr:pic>
      <xdr:nvPicPr>
        <xdr:cNvPr id="4" name="Imagen 3" descr="Captura de pantalla 2014-10-23 a las 14 36 00">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29675" y="248604"/>
          <a:ext cx="1379221" cy="797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226220</xdr:colOff>
      <xdr:row>1</xdr:row>
      <xdr:rowOff>30957</xdr:rowOff>
    </xdr:from>
    <xdr:to>
      <xdr:col>5</xdr:col>
      <xdr:colOff>571500</xdr:colOff>
      <xdr:row>5</xdr:row>
      <xdr:rowOff>126207</xdr:rowOff>
    </xdr:to>
    <xdr:sp macro="" textlink="">
      <xdr:nvSpPr>
        <xdr:cNvPr id="2" name="1 CuadroTexto">
          <a:extLst>
            <a:ext uri="{FF2B5EF4-FFF2-40B4-BE49-F238E27FC236}">
              <a16:creationId xmlns:a16="http://schemas.microsoft.com/office/drawing/2014/main" xmlns="" id="{00000000-0008-0000-0300-000002000000}"/>
            </a:ext>
          </a:extLst>
        </xdr:cNvPr>
        <xdr:cNvSpPr txBox="1"/>
      </xdr:nvSpPr>
      <xdr:spPr>
        <a:xfrm>
          <a:off x="1664495" y="192882"/>
          <a:ext cx="327898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200" b="1">
              <a:latin typeface="Arial" panose="020B0604020202020204" pitchFamily="34" charset="0"/>
              <a:cs typeface="Arial" panose="020B0604020202020204" pitchFamily="34" charset="0"/>
            </a:rPr>
            <a:t>República de Colombia</a:t>
          </a:r>
        </a:p>
        <a:p>
          <a:pPr algn="ctr"/>
          <a:r>
            <a:rPr lang="es-ES" sz="1200" b="1">
              <a:latin typeface="Arial" panose="020B0604020202020204" pitchFamily="34" charset="0"/>
              <a:cs typeface="Arial" panose="020B0604020202020204" pitchFamily="34" charset="0"/>
            </a:rPr>
            <a:t>Instituto Colombiano de Bienestar Familiar</a:t>
          </a:r>
        </a:p>
        <a:p>
          <a:pPr algn="ctr"/>
          <a:r>
            <a:rPr lang="es-ES" sz="1200" b="1">
              <a:latin typeface="Arial" panose="020B0604020202020204" pitchFamily="34" charset="0"/>
              <a:cs typeface="Arial" panose="020B0604020202020204" pitchFamily="34" charset="0"/>
            </a:rPr>
            <a:t>Cecilia de la Fuente de Lleras </a:t>
          </a:r>
        </a:p>
        <a:p>
          <a:pPr algn="ctr"/>
          <a:r>
            <a:rPr lang="es-ES" sz="1200" b="1">
              <a:latin typeface="Arial" panose="020B0604020202020204" pitchFamily="34" charset="0"/>
              <a:cs typeface="Arial" panose="020B0604020202020204" pitchFamily="34" charset="0"/>
            </a:rPr>
            <a:t>Dirección de Abastecimiento</a:t>
          </a:r>
        </a:p>
      </xdr:txBody>
    </xdr:sp>
    <xdr:clientData/>
  </xdr:twoCellAnchor>
  <xdr:twoCellAnchor editAs="oneCell">
    <xdr:from>
      <xdr:col>1</xdr:col>
      <xdr:colOff>77631</xdr:colOff>
      <xdr:row>1</xdr:row>
      <xdr:rowOff>38099</xdr:rowOff>
    </xdr:from>
    <xdr:to>
      <xdr:col>1</xdr:col>
      <xdr:colOff>1022823</xdr:colOff>
      <xdr:row>5</xdr:row>
      <xdr:rowOff>161924</xdr:rowOff>
    </xdr:to>
    <xdr:pic>
      <xdr:nvPicPr>
        <xdr:cNvPr id="3" name="45 Imagen" descr="LOGO-ICBF">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0981" y="200024"/>
          <a:ext cx="945192" cy="942975"/>
        </a:xfrm>
        <a:prstGeom prst="rect">
          <a:avLst/>
        </a:prstGeom>
        <a:noFill/>
        <a:ln w="9525">
          <a:noFill/>
          <a:miter lim="800000"/>
          <a:headEnd/>
          <a:tailEnd/>
        </a:ln>
      </xdr:spPr>
    </xdr:pic>
    <xdr:clientData/>
  </xdr:twoCellAnchor>
  <xdr:twoCellAnchor>
    <xdr:from>
      <xdr:col>5</xdr:col>
      <xdr:colOff>647700</xdr:colOff>
      <xdr:row>1</xdr:row>
      <xdr:rowOff>124779</xdr:rowOff>
    </xdr:from>
    <xdr:to>
      <xdr:col>6</xdr:col>
      <xdr:colOff>988696</xdr:colOff>
      <xdr:row>5</xdr:row>
      <xdr:rowOff>102871</xdr:rowOff>
    </xdr:to>
    <xdr:pic>
      <xdr:nvPicPr>
        <xdr:cNvPr id="4" name="Imagen 3" descr="Captura de pantalla 2014-10-23 a las 14 36 00">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9675" y="286704"/>
          <a:ext cx="1379221" cy="797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226220</xdr:colOff>
      <xdr:row>1</xdr:row>
      <xdr:rowOff>30957</xdr:rowOff>
    </xdr:from>
    <xdr:to>
      <xdr:col>5</xdr:col>
      <xdr:colOff>571500</xdr:colOff>
      <xdr:row>5</xdr:row>
      <xdr:rowOff>126207</xdr:rowOff>
    </xdr:to>
    <xdr:sp macro="" textlink="">
      <xdr:nvSpPr>
        <xdr:cNvPr id="2" name="1 CuadroTexto">
          <a:extLst>
            <a:ext uri="{FF2B5EF4-FFF2-40B4-BE49-F238E27FC236}">
              <a16:creationId xmlns:a16="http://schemas.microsoft.com/office/drawing/2014/main" xmlns="" id="{00000000-0008-0000-0400-000002000000}"/>
            </a:ext>
          </a:extLst>
        </xdr:cNvPr>
        <xdr:cNvSpPr txBox="1"/>
      </xdr:nvSpPr>
      <xdr:spPr>
        <a:xfrm>
          <a:off x="1664495" y="192882"/>
          <a:ext cx="327898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200" b="1">
              <a:latin typeface="Arial" panose="020B0604020202020204" pitchFamily="34" charset="0"/>
              <a:cs typeface="Arial" panose="020B0604020202020204" pitchFamily="34" charset="0"/>
            </a:rPr>
            <a:t>República de Colombia</a:t>
          </a:r>
        </a:p>
        <a:p>
          <a:pPr algn="ctr"/>
          <a:r>
            <a:rPr lang="es-ES" sz="1200" b="1">
              <a:latin typeface="Arial" panose="020B0604020202020204" pitchFamily="34" charset="0"/>
              <a:cs typeface="Arial" panose="020B0604020202020204" pitchFamily="34" charset="0"/>
            </a:rPr>
            <a:t>Instituto Colombiano de Bienestar Familiar</a:t>
          </a:r>
        </a:p>
        <a:p>
          <a:pPr algn="ctr"/>
          <a:r>
            <a:rPr lang="es-ES" sz="1200" b="1">
              <a:latin typeface="Arial" panose="020B0604020202020204" pitchFamily="34" charset="0"/>
              <a:cs typeface="Arial" panose="020B0604020202020204" pitchFamily="34" charset="0"/>
            </a:rPr>
            <a:t>Cecilia de la Fuente de Lleras </a:t>
          </a:r>
        </a:p>
        <a:p>
          <a:pPr algn="ctr"/>
          <a:r>
            <a:rPr lang="es-ES" sz="1200" b="1">
              <a:latin typeface="Arial" panose="020B0604020202020204" pitchFamily="34" charset="0"/>
              <a:cs typeface="Arial" panose="020B0604020202020204" pitchFamily="34" charset="0"/>
            </a:rPr>
            <a:t>Dirección de Abastecimiento</a:t>
          </a:r>
        </a:p>
      </xdr:txBody>
    </xdr:sp>
    <xdr:clientData/>
  </xdr:twoCellAnchor>
  <xdr:twoCellAnchor editAs="oneCell">
    <xdr:from>
      <xdr:col>1</xdr:col>
      <xdr:colOff>77631</xdr:colOff>
      <xdr:row>1</xdr:row>
      <xdr:rowOff>38099</xdr:rowOff>
    </xdr:from>
    <xdr:to>
      <xdr:col>1</xdr:col>
      <xdr:colOff>1022823</xdr:colOff>
      <xdr:row>5</xdr:row>
      <xdr:rowOff>161924</xdr:rowOff>
    </xdr:to>
    <xdr:pic>
      <xdr:nvPicPr>
        <xdr:cNvPr id="3" name="45 Imagen" descr="LOGO-ICBF">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0981" y="200024"/>
          <a:ext cx="945192" cy="942975"/>
        </a:xfrm>
        <a:prstGeom prst="rect">
          <a:avLst/>
        </a:prstGeom>
        <a:noFill/>
        <a:ln w="9525">
          <a:noFill/>
          <a:miter lim="800000"/>
          <a:headEnd/>
          <a:tailEnd/>
        </a:ln>
      </xdr:spPr>
    </xdr:pic>
    <xdr:clientData/>
  </xdr:twoCellAnchor>
  <xdr:twoCellAnchor>
    <xdr:from>
      <xdr:col>6</xdr:col>
      <xdr:colOff>971550</xdr:colOff>
      <xdr:row>1</xdr:row>
      <xdr:rowOff>115254</xdr:rowOff>
    </xdr:from>
    <xdr:to>
      <xdr:col>7</xdr:col>
      <xdr:colOff>1322071</xdr:colOff>
      <xdr:row>5</xdr:row>
      <xdr:rowOff>93346</xdr:rowOff>
    </xdr:to>
    <xdr:pic>
      <xdr:nvPicPr>
        <xdr:cNvPr id="4" name="Imagen 3" descr="Captura de pantalla 2014-10-23 a las 14 36 00">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0" y="277179"/>
          <a:ext cx="1379221" cy="797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44823</xdr:colOff>
      <xdr:row>1</xdr:row>
      <xdr:rowOff>22411</xdr:rowOff>
    </xdr:from>
    <xdr:to>
      <xdr:col>1</xdr:col>
      <xdr:colOff>753036</xdr:colOff>
      <xdr:row>1</xdr:row>
      <xdr:rowOff>800100</xdr:rowOff>
    </xdr:to>
    <xdr:pic>
      <xdr:nvPicPr>
        <xdr:cNvPr id="5" name="Imagen 4" descr="https://www.icbf.gov.co/sites/default/files/icbf-logo_32.png?fid=4219">
          <a:extLst>
            <a:ext uri="{FF2B5EF4-FFF2-40B4-BE49-F238E27FC236}">
              <a16:creationId xmlns:a16="http://schemas.microsoft.com/office/drawing/2014/main" xmlns="" id="{7A70271A-46DF-4796-946A-CFF2033ABA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983" y="182431"/>
          <a:ext cx="708213" cy="777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739589</xdr:colOff>
      <xdr:row>1</xdr:row>
      <xdr:rowOff>0</xdr:rowOff>
    </xdr:from>
    <xdr:to>
      <xdr:col>14</xdr:col>
      <xdr:colOff>4036</xdr:colOff>
      <xdr:row>1</xdr:row>
      <xdr:rowOff>827154</xdr:rowOff>
    </xdr:to>
    <xdr:pic>
      <xdr:nvPicPr>
        <xdr:cNvPr id="6" name="Imagen 5" descr="https://www.icbf.gov.co/sites/default/files/logo-nuevo-pais_0.png?fid=33721">
          <a:extLst>
            <a:ext uri="{FF2B5EF4-FFF2-40B4-BE49-F238E27FC236}">
              <a16:creationId xmlns:a16="http://schemas.microsoft.com/office/drawing/2014/main" xmlns="" id="{5E1E5E64-6060-4C46-B190-4C00D7796F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34265" y="156882"/>
          <a:ext cx="2043954" cy="827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2247900</xdr:colOff>
      <xdr:row>10</xdr:row>
      <xdr:rowOff>655320</xdr:rowOff>
    </xdr:from>
    <xdr:to>
      <xdr:col>14</xdr:col>
      <xdr:colOff>2730500</xdr:colOff>
      <xdr:row>10</xdr:row>
      <xdr:rowOff>1078654</xdr:rowOff>
    </xdr:to>
    <xdr:pic>
      <xdr:nvPicPr>
        <xdr:cNvPr id="4" name="Imagen 3" descr="Resultado de imagen para icon return">
          <a:hlinkClick xmlns:r="http://schemas.openxmlformats.org/officeDocument/2006/relationships" r:id="rId3"/>
          <a:extLst>
            <a:ext uri="{FF2B5EF4-FFF2-40B4-BE49-F238E27FC236}">
              <a16:creationId xmlns:a16="http://schemas.microsoft.com/office/drawing/2014/main" xmlns="" id="{982D188E-702E-4C60-A1B6-E2CF879F805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283940" y="3147060"/>
          <a:ext cx="482600" cy="423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81442</xdr:colOff>
      <xdr:row>1</xdr:row>
      <xdr:rowOff>50483</xdr:rowOff>
    </xdr:from>
    <xdr:to>
      <xdr:col>1</xdr:col>
      <xdr:colOff>739139</xdr:colOff>
      <xdr:row>1</xdr:row>
      <xdr:rowOff>735725</xdr:rowOff>
    </xdr:to>
    <xdr:pic>
      <xdr:nvPicPr>
        <xdr:cNvPr id="3" name="45 Imagen" descr="LOGO-ICBF">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1942" y="231458"/>
          <a:ext cx="657697" cy="688417"/>
        </a:xfrm>
        <a:prstGeom prst="rect">
          <a:avLst/>
        </a:prstGeom>
        <a:noFill/>
        <a:ln w="9525">
          <a:noFill/>
          <a:miter lim="800000"/>
          <a:headEnd/>
          <a:tailEnd/>
        </a:ln>
      </xdr:spPr>
    </xdr:pic>
    <xdr:clientData/>
  </xdr:twoCellAnchor>
  <xdr:twoCellAnchor editAs="oneCell">
    <xdr:from>
      <xdr:col>7</xdr:col>
      <xdr:colOff>314325</xdr:colOff>
      <xdr:row>1</xdr:row>
      <xdr:rowOff>38101</xdr:rowOff>
    </xdr:from>
    <xdr:to>
      <xdr:col>9</xdr:col>
      <xdr:colOff>0</xdr:colOff>
      <xdr:row>1</xdr:row>
      <xdr:rowOff>762001</xdr:rowOff>
    </xdr:to>
    <xdr:pic>
      <xdr:nvPicPr>
        <xdr:cNvPr id="5" name="Imagen 4" descr="https://www.icbf.gov.co/sites/default/files/logo-nuevo-pais_0.png?fid=33721">
          <a:extLst>
            <a:ext uri="{FF2B5EF4-FFF2-40B4-BE49-F238E27FC236}">
              <a16:creationId xmlns:a16="http://schemas.microsoft.com/office/drawing/2014/main" xmlns="" id="{47B95A3D-E8FC-4189-9681-3FFC58E542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29425" y="219076"/>
          <a:ext cx="168592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541867</xdr:colOff>
      <xdr:row>10</xdr:row>
      <xdr:rowOff>999066</xdr:rowOff>
    </xdr:from>
    <xdr:to>
      <xdr:col>10</xdr:col>
      <xdr:colOff>1024467</xdr:colOff>
      <xdr:row>10</xdr:row>
      <xdr:rowOff>1422400</xdr:rowOff>
    </xdr:to>
    <xdr:pic>
      <xdr:nvPicPr>
        <xdr:cNvPr id="4" name="Imagen 3" descr="Resultado de imagen para icon return">
          <a:hlinkClick xmlns:r="http://schemas.openxmlformats.org/officeDocument/2006/relationships" r:id="rId3"/>
          <a:extLst>
            <a:ext uri="{FF2B5EF4-FFF2-40B4-BE49-F238E27FC236}">
              <a16:creationId xmlns:a16="http://schemas.microsoft.com/office/drawing/2014/main" xmlns="" id="{627E62C7-1C8C-481D-92BE-6F460DA00F6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363200" y="3318933"/>
          <a:ext cx="482600" cy="423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67234</xdr:colOff>
      <xdr:row>1</xdr:row>
      <xdr:rowOff>33619</xdr:rowOff>
    </xdr:from>
    <xdr:to>
      <xdr:col>1</xdr:col>
      <xdr:colOff>840441</xdr:colOff>
      <xdr:row>1</xdr:row>
      <xdr:rowOff>829237</xdr:rowOff>
    </xdr:to>
    <xdr:pic>
      <xdr:nvPicPr>
        <xdr:cNvPr id="5" name="45 Imagen" descr="LOGO-ICBF">
          <a:extLst>
            <a:ext uri="{FF2B5EF4-FFF2-40B4-BE49-F238E27FC236}">
              <a16:creationId xmlns:a16="http://schemas.microsoft.com/office/drawing/2014/main" xmlns="" id="{91F1A543-6901-47B3-B598-9B14D70634C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1705" y="190501"/>
          <a:ext cx="773207" cy="795618"/>
        </a:xfrm>
        <a:prstGeom prst="rect">
          <a:avLst/>
        </a:prstGeom>
        <a:noFill/>
        <a:ln w="9525">
          <a:noFill/>
          <a:miter lim="800000"/>
          <a:headEnd/>
          <a:tailEnd/>
        </a:ln>
      </xdr:spPr>
    </xdr:pic>
    <xdr:clientData/>
  </xdr:twoCellAnchor>
  <xdr:twoCellAnchor editAs="oneCell">
    <xdr:from>
      <xdr:col>11</xdr:col>
      <xdr:colOff>750795</xdr:colOff>
      <xdr:row>1</xdr:row>
      <xdr:rowOff>56029</xdr:rowOff>
    </xdr:from>
    <xdr:to>
      <xdr:col>13</xdr:col>
      <xdr:colOff>689045</xdr:colOff>
      <xdr:row>1</xdr:row>
      <xdr:rowOff>851646</xdr:rowOff>
    </xdr:to>
    <xdr:pic>
      <xdr:nvPicPr>
        <xdr:cNvPr id="6" name="Imagen 5" descr="https://www.icbf.gov.co/sites/default/files/logo-nuevo-pais_0.png?fid=33721">
          <a:extLst>
            <a:ext uri="{FF2B5EF4-FFF2-40B4-BE49-F238E27FC236}">
              <a16:creationId xmlns:a16="http://schemas.microsoft.com/office/drawing/2014/main" xmlns="" id="{E7D40C85-585F-4FD0-BCF0-2E240C9575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68001" y="212911"/>
          <a:ext cx="1690066" cy="795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1920240</xdr:colOff>
      <xdr:row>10</xdr:row>
      <xdr:rowOff>624840</xdr:rowOff>
    </xdr:from>
    <xdr:to>
      <xdr:col>14</xdr:col>
      <xdr:colOff>2402840</xdr:colOff>
      <xdr:row>10</xdr:row>
      <xdr:rowOff>1043940</xdr:rowOff>
    </xdr:to>
    <xdr:pic>
      <xdr:nvPicPr>
        <xdr:cNvPr id="4" name="Imagen 3" descr="Resultado de imagen para icon return">
          <a:hlinkClick xmlns:r="http://schemas.openxmlformats.org/officeDocument/2006/relationships" r:id="rId3"/>
          <a:extLst>
            <a:ext uri="{FF2B5EF4-FFF2-40B4-BE49-F238E27FC236}">
              <a16:creationId xmlns:a16="http://schemas.microsoft.com/office/drawing/2014/main" xmlns="" id="{63354B4A-6935-4403-B94F-A050E1717CF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499080" y="3116580"/>
          <a:ext cx="482600"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EX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9.31\ArchivosICBF\Users\Engree.Duica\AppData\Local\Microsoft\Windows\Temporary%20Internet%20Files\Content.Outlook\E4EMGSL4\EQUIPOS%20DE%20METROLOGIA\EQUIPOS%20METROLOGIA%20-%20SDI%2002071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9.31\archivosicbf\Direcci&#243;n%20de%20Abastecimiento\Equipo%20de%20Estudios%20de%20Sector%20y%20Costos\6.%20ESTUDIOS%20DEFINITIVOS\2014\DIR%20DE%20GESTION%20HUMANA\EXAMENES%20MEDICOS%20OCUPACIONALES\EXAMENES%20MEDICOS-%20140213%20-CC2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16.9.31\ArchivosICBF\Users\Engree.Duica\AppData\Local\Microsoft\Windows\Temporary%20Internet%20Files\Content.Outlook\E4EMGSL4\DEVUELTOS\EQUIPOS%20DE%20METROLOGIA\SDI\EQUIPOS%20METROLOGIA%20-%20SDI%200207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Examenes médicos"/>
      <sheetName val="Simulación Presupuesto"/>
      <sheetName val="Cons Cotizac - Examenes médicos"/>
      <sheetName val="Salud Ocup Andes"/>
      <sheetName val="FAMISALEM IPS"/>
      <sheetName val="UNIMSALUD"/>
      <sheetName val="S.E.I. LTDA."/>
      <sheetName val="COLSUBSIDIO"/>
      <sheetName val="CM 54 Y CIA LTDA"/>
    </sheetNames>
    <sheetDataSet>
      <sheetData sheetId="0"/>
      <sheetData sheetId="1">
        <row r="14">
          <cell r="C14" t="str">
            <v>Exámenes médicos ocupacionales</v>
          </cell>
        </row>
      </sheetData>
      <sheetData sheetId="2">
        <row r="12">
          <cell r="M12" t="str">
            <v>Promedio Simple</v>
          </cell>
          <cell r="N12" t="str">
            <v>Media Geometrica</v>
          </cell>
          <cell r="O12" t="str">
            <v>Media Armonica</v>
          </cell>
          <cell r="P12" t="str">
            <v xml:space="preserve">Promedio de las Tres mas bajas </v>
          </cell>
          <cell r="Q12" t="str">
            <v>Promedio sin extremos</v>
          </cell>
          <cell r="R12" t="str">
            <v>Promedio Acotado por la desviación estandar</v>
          </cell>
        </row>
      </sheetData>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11">
          <cell r="A11" t="str">
            <v>Estatal</v>
          </cell>
        </row>
        <row r="12">
          <cell r="A12" t="str">
            <v>Privada</v>
          </cell>
        </row>
        <row r="13">
          <cell r="A13" t="str">
            <v>Mixta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image" Target="../media/image7.png"/><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image" Target="../media/image7.png"/><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image" Target="../media/image7.png"/><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N32"/>
  <sheetViews>
    <sheetView showGridLines="0" topLeftCell="A16" zoomScaleNormal="100" workbookViewId="0">
      <selection activeCell="D25" sqref="D25"/>
    </sheetView>
  </sheetViews>
  <sheetFormatPr baseColWidth="10" defaultColWidth="11.5" defaultRowHeight="15"/>
  <cols>
    <col min="1" max="1" width="2" style="15" customWidth="1"/>
    <col min="2" max="2" width="19.5" style="15" customWidth="1"/>
    <col min="3" max="3" width="22.125" style="15" customWidth="1"/>
    <col min="4" max="4" width="14.125" style="26" customWidth="1"/>
    <col min="5" max="5" width="7.625" style="26" customWidth="1"/>
    <col min="6" max="7" width="15.5" style="15" customWidth="1"/>
    <col min="8" max="8" width="22.5" style="15" customWidth="1"/>
    <col min="9" max="10" width="11.5" style="15"/>
    <col min="11" max="11" width="15" style="15" customWidth="1"/>
    <col min="12" max="16384" width="11.5" style="15"/>
  </cols>
  <sheetData>
    <row r="1" spans="2:8" s="1" customFormat="1" ht="12.75" customHeight="1">
      <c r="D1" s="2"/>
      <c r="E1" s="2"/>
    </row>
    <row r="2" spans="2:8" s="1" customFormat="1">
      <c r="B2" s="298"/>
      <c r="C2" s="299"/>
      <c r="D2" s="299"/>
      <c r="E2" s="299"/>
      <c r="F2" s="299"/>
      <c r="G2" s="300"/>
      <c r="H2" s="297" t="s">
        <v>27</v>
      </c>
    </row>
    <row r="3" spans="2:8" s="1" customFormat="1" ht="16.5" customHeight="1">
      <c r="B3" s="301"/>
      <c r="C3" s="302"/>
      <c r="D3" s="302"/>
      <c r="E3" s="302"/>
      <c r="F3" s="302"/>
      <c r="G3" s="303"/>
      <c r="H3" s="297"/>
    </row>
    <row r="4" spans="2:8" s="1" customFormat="1" ht="16.5" customHeight="1">
      <c r="B4" s="301"/>
      <c r="C4" s="302"/>
      <c r="D4" s="302"/>
      <c r="E4" s="302"/>
      <c r="F4" s="302"/>
      <c r="G4" s="303"/>
      <c r="H4" s="297"/>
    </row>
    <row r="5" spans="2:8" s="1" customFormat="1" ht="16.5" customHeight="1">
      <c r="B5" s="301"/>
      <c r="C5" s="302"/>
      <c r="D5" s="302"/>
      <c r="E5" s="302"/>
      <c r="F5" s="302"/>
      <c r="G5" s="303"/>
      <c r="H5" s="297"/>
    </row>
    <row r="6" spans="2:8" s="1" customFormat="1" ht="16.5" customHeight="1">
      <c r="B6" s="304"/>
      <c r="C6" s="305"/>
      <c r="D6" s="305"/>
      <c r="E6" s="305"/>
      <c r="F6" s="305"/>
      <c r="G6" s="306"/>
      <c r="H6" s="297"/>
    </row>
    <row r="7" spans="2:8" s="1" customFormat="1" ht="5.25" customHeight="1">
      <c r="C7" s="3"/>
      <c r="D7" s="4"/>
      <c r="E7" s="4"/>
      <c r="F7" s="3"/>
    </row>
    <row r="8" spans="2:8" s="1" customFormat="1" ht="15.75" customHeight="1">
      <c r="B8" s="311" t="s">
        <v>25</v>
      </c>
      <c r="C8" s="311"/>
      <c r="D8" s="311"/>
      <c r="E8" s="311"/>
      <c r="F8" s="311"/>
      <c r="G8" s="311"/>
      <c r="H8" s="311"/>
    </row>
    <row r="9" spans="2:8" s="1" customFormat="1" ht="5.25" customHeight="1">
      <c r="B9" s="5"/>
      <c r="C9" s="5"/>
      <c r="D9" s="5"/>
      <c r="E9" s="5"/>
      <c r="F9" s="5"/>
      <c r="G9" s="5"/>
      <c r="H9" s="5"/>
    </row>
    <row r="10" spans="2:8" s="1" customFormat="1" ht="21" customHeight="1">
      <c r="B10" s="6" t="s">
        <v>0</v>
      </c>
      <c r="C10" s="28"/>
      <c r="D10" s="7" t="s">
        <v>1</v>
      </c>
      <c r="E10" s="29"/>
      <c r="F10" s="27"/>
      <c r="G10" s="7" t="s">
        <v>2</v>
      </c>
      <c r="H10" s="30"/>
    </row>
    <row r="11" spans="2:8" s="1" customFormat="1" ht="21" customHeight="1">
      <c r="B11" s="8" t="s">
        <v>3</v>
      </c>
      <c r="C11" s="28"/>
      <c r="D11" s="7" t="s">
        <v>4</v>
      </c>
      <c r="E11" s="29"/>
      <c r="F11" s="27"/>
      <c r="G11" s="9" t="s">
        <v>5</v>
      </c>
      <c r="H11" s="31"/>
    </row>
    <row r="12" spans="2:8" s="1" customFormat="1" ht="21" customHeight="1">
      <c r="B12" s="8" t="s">
        <v>6</v>
      </c>
      <c r="C12" s="37"/>
      <c r="D12" s="7" t="s">
        <v>7</v>
      </c>
      <c r="E12" s="29"/>
      <c r="F12" s="27"/>
      <c r="G12" s="9" t="s">
        <v>8</v>
      </c>
      <c r="H12" s="31"/>
    </row>
    <row r="13" spans="2:8" s="1" customFormat="1" ht="8.25" customHeight="1">
      <c r="C13" s="10"/>
      <c r="D13" s="11"/>
      <c r="E13" s="11"/>
      <c r="F13" s="12"/>
    </row>
    <row r="14" spans="2:8" s="1" customFormat="1" ht="18.75" customHeight="1">
      <c r="B14" s="311" t="s">
        <v>9</v>
      </c>
      <c r="C14" s="311"/>
      <c r="D14" s="311"/>
      <c r="E14" s="311"/>
      <c r="F14" s="311"/>
      <c r="G14" s="311"/>
      <c r="H14" s="311"/>
    </row>
    <row r="15" spans="2:8" s="1" customFormat="1" ht="105" customHeight="1">
      <c r="B15" s="307" t="s">
        <v>28</v>
      </c>
      <c r="C15" s="307"/>
      <c r="D15" s="307"/>
      <c r="E15" s="307"/>
      <c r="F15" s="307"/>
      <c r="G15" s="307"/>
      <c r="H15" s="307"/>
    </row>
    <row r="16" spans="2:8" s="1" customFormat="1" ht="23.25" customHeight="1">
      <c r="B16" s="307" t="s">
        <v>29</v>
      </c>
      <c r="C16" s="307"/>
      <c r="D16" s="307"/>
      <c r="E16" s="307"/>
      <c r="F16" s="307"/>
      <c r="G16" s="307"/>
      <c r="H16" s="307"/>
    </row>
    <row r="17" spans="2:14" s="1" customFormat="1" ht="6" customHeight="1">
      <c r="B17" s="13"/>
      <c r="C17" s="13"/>
      <c r="D17" s="13"/>
      <c r="E17" s="13"/>
      <c r="F17" s="13"/>
      <c r="G17" s="13"/>
      <c r="H17" s="13"/>
    </row>
    <row r="18" spans="2:14" s="1" customFormat="1" ht="13.15" customHeight="1">
      <c r="B18" s="308" t="s">
        <v>10</v>
      </c>
      <c r="C18" s="309"/>
      <c r="D18" s="14" t="s">
        <v>11</v>
      </c>
      <c r="E18" s="13"/>
      <c r="F18" s="13"/>
      <c r="G18" s="13"/>
      <c r="H18" s="13"/>
    </row>
    <row r="19" spans="2:14" s="1" customFormat="1" ht="10.15" customHeight="1">
      <c r="C19" s="310"/>
      <c r="D19" s="310"/>
      <c r="E19" s="310"/>
      <c r="F19" s="310"/>
    </row>
    <row r="20" spans="2:14" ht="17.45" customHeight="1">
      <c r="B20" s="311" t="s">
        <v>30</v>
      </c>
      <c r="C20" s="311"/>
      <c r="D20" s="311"/>
      <c r="E20" s="311"/>
      <c r="F20" s="311"/>
      <c r="G20" s="311"/>
      <c r="H20" s="311"/>
    </row>
    <row r="21" spans="2:14" ht="44.25" customHeight="1">
      <c r="B21" s="17" t="s">
        <v>13</v>
      </c>
      <c r="C21" s="16" t="s">
        <v>12</v>
      </c>
      <c r="D21" s="16" t="s">
        <v>24</v>
      </c>
      <c r="E21" s="18" t="s">
        <v>14</v>
      </c>
      <c r="F21" s="18" t="s">
        <v>15</v>
      </c>
      <c r="G21" s="18" t="s">
        <v>16</v>
      </c>
      <c r="H21" s="18" t="s">
        <v>17</v>
      </c>
    </row>
    <row r="22" spans="2:14" ht="41.25" customHeight="1">
      <c r="B22" s="35" t="s">
        <v>23</v>
      </c>
      <c r="C22" s="34">
        <v>3</v>
      </c>
      <c r="D22" s="36">
        <v>29</v>
      </c>
      <c r="E22" s="32"/>
      <c r="F22" s="33"/>
      <c r="G22" s="19" t="str">
        <f>IFERROR(IF(OR(AND(E22="",F22=""),AND(E22="No cotiza",F22="No cotiza")),"No cotiza",IF(OR(E22="",E22="No cotiza"),"Especifique la tarifa IVA",IF(OR(F22="",F22="No cotiza"),"Especifique el precio unitario antes de IVA",ROUND(F22*(1+E22),0)))),"Imposible calcular")</f>
        <v>No cotiza</v>
      </c>
      <c r="H22" s="20" t="str">
        <f>IFERROR(IF(OR(AND(E22="",F22=""),AND(E22="No cotiza",F22="No cotiza")),"No cotiza",IF(OR(E22="",E22="No cotiza"),"Especifique la tarifa IVA",IF(OR(F22="",F22="No cotiza"),"Especifique el precio unitario antes de IVA",ROUND(G22*D22,0)))),"Imposible calcular")</f>
        <v>No cotiza</v>
      </c>
    </row>
    <row r="23" spans="2:14" ht="41.25" customHeight="1">
      <c r="B23" s="35" t="s">
        <v>18</v>
      </c>
      <c r="C23" s="34">
        <v>6</v>
      </c>
      <c r="D23" s="35">
        <v>5</v>
      </c>
      <c r="E23" s="32"/>
      <c r="F23" s="33"/>
      <c r="G23" s="19" t="str">
        <f t="shared" ref="G23:G27" si="0">IFERROR(IF(OR(AND(E23="",F23=""),AND(E23="No cotiza",F23="No cotiza")),"No cotiza",IF(OR(E23="",E23="No cotiza"),"Especifique la tarifa IVA",IF(OR(F23="",F23="No cotiza"),"Especifique el precio unitario antes de IVA",ROUND(F23*(1+E23),0)))),"Imposible calcular")</f>
        <v>No cotiza</v>
      </c>
      <c r="H23" s="20" t="str">
        <f t="shared" ref="H23:H27" si="1">IFERROR(IF(OR(AND(E23="",F23=""),AND(E23="No cotiza",F23="No cotiza")),"No cotiza",IF(OR(E23="",E23="No cotiza"),"Especifique la tarifa IVA",IF(OR(F23="",F23="No cotiza"),"Especifique el precio unitario antes de IVA",ROUND(G23*D23,0)))),"Imposible calcular")</f>
        <v>No cotiza</v>
      </c>
    </row>
    <row r="24" spans="2:14" ht="41.25" customHeight="1">
      <c r="B24" s="35" t="s">
        <v>18</v>
      </c>
      <c r="C24" s="34">
        <v>10</v>
      </c>
      <c r="D24" s="35">
        <v>6</v>
      </c>
      <c r="E24" s="32"/>
      <c r="F24" s="33"/>
      <c r="G24" s="19" t="str">
        <f t="shared" si="0"/>
        <v>No cotiza</v>
      </c>
      <c r="H24" s="20" t="str">
        <f t="shared" si="1"/>
        <v>No cotiza</v>
      </c>
    </row>
    <row r="25" spans="2:14" ht="41.25" customHeight="1">
      <c r="B25" s="35" t="s">
        <v>18</v>
      </c>
      <c r="C25" s="34">
        <v>15</v>
      </c>
      <c r="D25" s="35">
        <v>2</v>
      </c>
      <c r="E25" s="32"/>
      <c r="F25" s="33"/>
      <c r="G25" s="19" t="str">
        <f t="shared" si="0"/>
        <v>No cotiza</v>
      </c>
      <c r="H25" s="20" t="str">
        <f t="shared" si="1"/>
        <v>No cotiza</v>
      </c>
    </row>
    <row r="26" spans="2:14" ht="41.25" customHeight="1">
      <c r="B26" s="35" t="s">
        <v>19</v>
      </c>
      <c r="C26" s="34">
        <v>20</v>
      </c>
      <c r="D26" s="35">
        <v>1</v>
      </c>
      <c r="E26" s="32"/>
      <c r="F26" s="33"/>
      <c r="G26" s="19" t="str">
        <f t="shared" si="0"/>
        <v>No cotiza</v>
      </c>
      <c r="H26" s="20" t="str">
        <f t="shared" si="1"/>
        <v>No cotiza</v>
      </c>
    </row>
    <row r="27" spans="2:14" ht="41.25" customHeight="1">
      <c r="B27" s="35" t="s">
        <v>19</v>
      </c>
      <c r="C27" s="34">
        <v>40</v>
      </c>
      <c r="D27" s="35">
        <v>1</v>
      </c>
      <c r="E27" s="32"/>
      <c r="F27" s="33"/>
      <c r="G27" s="19" t="str">
        <f t="shared" si="0"/>
        <v>No cotiza</v>
      </c>
      <c r="H27" s="20" t="str">
        <f t="shared" si="1"/>
        <v>No cotiza</v>
      </c>
    </row>
    <row r="28" spans="2:14" ht="20.25" customHeight="1">
      <c r="B28" s="312" t="s">
        <v>20</v>
      </c>
      <c r="C28" s="313"/>
      <c r="D28" s="21">
        <f>SUM(D22:D27)</f>
        <v>44</v>
      </c>
      <c r="E28" s="15"/>
      <c r="H28" s="22" t="str">
        <f>IF(SUM(H22:H27)=0,"",SUM(H22:H27))</f>
        <v/>
      </c>
      <c r="K28" s="23"/>
      <c r="L28" s="24"/>
      <c r="M28" s="23"/>
      <c r="N28" s="3"/>
    </row>
    <row r="29" spans="2:14" ht="9" customHeight="1">
      <c r="C29" s="25"/>
      <c r="K29" s="23"/>
      <c r="L29" s="23"/>
      <c r="M29" s="23"/>
      <c r="N29" s="23"/>
    </row>
    <row r="30" spans="2:14" s="1" customFormat="1" ht="15.6" customHeight="1">
      <c r="B30" s="295" t="s">
        <v>21</v>
      </c>
      <c r="C30" s="295"/>
      <c r="D30" s="295"/>
      <c r="E30" s="295"/>
      <c r="F30" s="295"/>
      <c r="G30" s="295"/>
      <c r="H30" s="295"/>
      <c r="K30" s="3"/>
      <c r="L30" s="3"/>
      <c r="M30" s="3"/>
      <c r="N30" s="3"/>
    </row>
    <row r="31" spans="2:14" s="1" customFormat="1" ht="59.25" customHeight="1">
      <c r="B31" s="296" t="s">
        <v>22</v>
      </c>
      <c r="C31" s="296"/>
      <c r="D31" s="296"/>
      <c r="E31" s="296"/>
      <c r="F31" s="296"/>
      <c r="G31" s="296"/>
      <c r="H31" s="296"/>
    </row>
    <row r="32" spans="2:14" s="1" customFormat="1" ht="49.5" customHeight="1">
      <c r="B32" s="296" t="s">
        <v>26</v>
      </c>
      <c r="C32" s="296"/>
      <c r="D32" s="296"/>
      <c r="E32" s="296"/>
      <c r="F32" s="296"/>
      <c r="G32" s="296"/>
      <c r="H32" s="296"/>
    </row>
  </sheetData>
  <sheetProtection selectLockedCells="1"/>
  <customSheetViews>
    <customSheetView guid="{2DE05A1E-2A9D-45CF-B641-9402CFE8498D}" showPageBreaks="1" showGridLines="0" printArea="1" state="veryHidden" topLeftCell="A16">
      <selection activeCell="D25" sqref="D25"/>
      <pageMargins left="0.51181102362204722" right="0.51181102362204722" top="0.74803149606299213" bottom="0.55118110236220474" header="0.31496062992125984" footer="0.31496062992125984"/>
      <printOptions horizontalCentered="1"/>
      <pageSetup scale="80" orientation="portrait" r:id="rId1"/>
    </customSheetView>
    <customSheetView guid="{16B7AF3D-8B09-44EC-A8B4-3132B93ABEA1}" showGridLines="0" state="veryHidden" topLeftCell="A16">
      <selection activeCell="D25" sqref="D25"/>
      <pageMargins left="0.51181102362204722" right="0.51181102362204722" top="0.74803149606299213" bottom="0.55118110236220474" header="0.31496062992125984" footer="0.31496062992125984"/>
      <printOptions horizontalCentered="1"/>
      <pageSetup scale="80" orientation="portrait" r:id="rId2"/>
    </customSheetView>
  </customSheetViews>
  <mergeCells count="13">
    <mergeCell ref="B30:H30"/>
    <mergeCell ref="B31:H31"/>
    <mergeCell ref="B32:H32"/>
    <mergeCell ref="H2:H6"/>
    <mergeCell ref="B2:G6"/>
    <mergeCell ref="B15:H15"/>
    <mergeCell ref="B16:H16"/>
    <mergeCell ref="B18:C18"/>
    <mergeCell ref="C19:F19"/>
    <mergeCell ref="B20:H20"/>
    <mergeCell ref="B28:C28"/>
    <mergeCell ref="B8:H8"/>
    <mergeCell ref="B14:H14"/>
  </mergeCells>
  <conditionalFormatting sqref="G22:H27">
    <cfRule type="containsText" dxfId="67" priority="1" operator="containsText" text="No cotiza">
      <formula>NOT(ISERROR(SEARCH("No cotiza",G22)))</formula>
    </cfRule>
  </conditionalFormatting>
  <dataValidations count="4">
    <dataValidation type="date" allowBlank="1" showInputMessage="1" showErrorMessage="1" errorTitle="Fecha actual" error="Favor diligenciar con la fecha del día en que se diligencia" promptTitle="Fecha actual" prompt="Favor diligenciar con la fecha del día en que se diligencia" sqref="H10">
      <formula1>TODAY()</formula1>
      <formula2>TODAY()</formula2>
    </dataValidation>
    <dataValidation type="custom" allowBlank="1" showInputMessage="1" showErrorMessage="1" errorTitle="Email" error="El valor incluido no se reconoce como un email" promptTitle="Email" prompt="Por favor indique su email" sqref="C12">
      <formula1>ISNUMBER(MATCH("*@*.*",$C$12,0))</formula1>
    </dataValidation>
    <dataValidation type="whole" allowBlank="1" showInputMessage="1" showErrorMessage="1" errorTitle="Precio Unitario antes de IVA" error="Debe ser un valor entero mayor que cero" sqref="F22:F27">
      <formula1>0</formula1>
      <formula2>9.99999999999999E+39</formula2>
    </dataValidation>
    <dataValidation type="decimal" allowBlank="1" showInputMessage="1" showErrorMessage="1" errorTitle="Tarifa IVA" error="La tarifa IVA debe ser un valor numerico manor o igual que 0" promptTitle="Tarifa IVA" prompt="Si es diferente a 19%, favor adjuntar justificación" sqref="E22:E27">
      <formula1>0</formula1>
      <formula2>1</formula2>
    </dataValidation>
  </dataValidations>
  <printOptions horizontalCentered="1"/>
  <pageMargins left="0.51181102362204722" right="0.51181102362204722" top="0.74803149606299213" bottom="0.55118110236220474" header="0.31496062992125984" footer="0.31496062992125984"/>
  <pageSetup scale="80" orientation="portrait" r:id="rId3"/>
  <drawing r:id="rId4"/>
  <picture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499984740745262"/>
    <pageSetUpPr fitToPage="1"/>
  </sheetPr>
  <dimension ref="A1:S360"/>
  <sheetViews>
    <sheetView showGridLines="0" zoomScaleNormal="100" zoomScaleSheetLayoutView="115" workbookViewId="0">
      <selection activeCell="B1" sqref="B1:M362"/>
    </sheetView>
  </sheetViews>
  <sheetFormatPr baseColWidth="10" defaultColWidth="0" defaultRowHeight="12.75"/>
  <cols>
    <col min="1" max="1" width="1.5" style="78" customWidth="1"/>
    <col min="2" max="2" width="4.125" style="155" customWidth="1"/>
    <col min="3" max="5" width="20.375" style="78" customWidth="1"/>
    <col min="6" max="6" width="9" style="79" customWidth="1"/>
    <col min="7" max="9" width="17.375" style="80" customWidth="1"/>
    <col min="10" max="12" width="17.375" style="78" customWidth="1"/>
    <col min="13" max="13" width="21.375" style="78" customWidth="1"/>
    <col min="14" max="14" width="8.875" style="78" customWidth="1"/>
    <col min="15" max="18" width="0" style="261" hidden="1" customWidth="1"/>
    <col min="19" max="19" width="0" style="78" hidden="1" customWidth="1"/>
    <col min="20" max="16384" width="8.875" style="78" hidden="1"/>
  </cols>
  <sheetData>
    <row r="1" spans="1:13" ht="12.75" customHeight="1"/>
    <row r="2" spans="1:13" ht="62.25" customHeight="1">
      <c r="B2" s="447" t="s">
        <v>343</v>
      </c>
      <c r="C2" s="447"/>
      <c r="D2" s="447"/>
      <c r="E2" s="447"/>
      <c r="F2" s="447"/>
      <c r="G2" s="447"/>
      <c r="H2" s="447"/>
      <c r="I2" s="447"/>
      <c r="J2" s="447"/>
      <c r="K2" s="447"/>
      <c r="L2" s="447"/>
      <c r="M2" s="273" t="s">
        <v>27</v>
      </c>
    </row>
    <row r="3" spans="1:13" ht="9.75" customHeight="1">
      <c r="F3" s="81"/>
      <c r="G3" s="206"/>
      <c r="H3" s="206"/>
      <c r="I3" s="206"/>
      <c r="J3" s="82"/>
    </row>
    <row r="4" spans="1:13" ht="15.75" customHeight="1" thickBot="1">
      <c r="B4" s="495" t="s">
        <v>396</v>
      </c>
      <c r="C4" s="495"/>
      <c r="D4" s="495"/>
      <c r="E4" s="495"/>
      <c r="F4" s="495"/>
      <c r="G4" s="495"/>
      <c r="H4" s="495"/>
      <c r="I4" s="495"/>
      <c r="J4" s="495"/>
      <c r="K4" s="495"/>
      <c r="L4" s="495"/>
      <c r="M4" s="495"/>
    </row>
    <row r="5" spans="1:13" ht="9.6" customHeight="1" thickTop="1">
      <c r="C5" s="83"/>
      <c r="D5" s="83"/>
      <c r="E5" s="83"/>
      <c r="F5" s="83"/>
      <c r="G5" s="83"/>
      <c r="H5" s="83"/>
      <c r="I5" s="83"/>
      <c r="J5" s="83"/>
      <c r="K5" s="83"/>
      <c r="L5" s="83"/>
    </row>
    <row r="6" spans="1:13" ht="13.9" customHeight="1">
      <c r="B6" s="496" t="s">
        <v>0</v>
      </c>
      <c r="C6" s="496"/>
      <c r="D6" s="292"/>
      <c r="E6" s="292"/>
      <c r="F6" s="106" t="str">
        <f>+IF('Calculos Resumen Cotización'!C9&lt;&gt;"",'Calculos Resumen Cotización'!C9,"")</f>
        <v/>
      </c>
      <c r="G6" s="107"/>
      <c r="H6" s="84" t="s">
        <v>1</v>
      </c>
      <c r="I6" s="106" t="str">
        <f>+IF('Calculos Resumen Cotización'!F9&lt;&gt;"",'Calculos Resumen Cotización'!F9,"")</f>
        <v/>
      </c>
      <c r="J6" s="107"/>
      <c r="K6" s="84" t="s">
        <v>2</v>
      </c>
      <c r="L6" s="494" t="str">
        <f>+IF('Calculos Resumen Cotización'!I9&lt;&gt;"",'Calculos Resumen Cotización'!I9,"")</f>
        <v/>
      </c>
      <c r="M6" s="494"/>
    </row>
    <row r="7" spans="1:13" ht="13.9" customHeight="1">
      <c r="B7" s="496" t="s">
        <v>3</v>
      </c>
      <c r="C7" s="496"/>
      <c r="D7" s="292"/>
      <c r="E7" s="292"/>
      <c r="F7" s="106" t="str">
        <f>+IF('Calculos Resumen Cotización'!C10&lt;&gt;"",'Calculos Resumen Cotización'!C10,"")</f>
        <v/>
      </c>
      <c r="G7" s="107"/>
      <c r="H7" s="84" t="s">
        <v>4</v>
      </c>
      <c r="I7" s="106" t="str">
        <f>+IF('Calculos Resumen Cotización'!F10&lt;&gt;"",'Calculos Resumen Cotización'!F10,"")</f>
        <v/>
      </c>
      <c r="J7" s="107"/>
      <c r="K7" s="86" t="s">
        <v>5</v>
      </c>
      <c r="L7" s="494" t="str">
        <f>+IF('Calculos Resumen Cotización'!I10&lt;&gt;"",'Calculos Resumen Cotización'!I10,"")</f>
        <v/>
      </c>
      <c r="M7" s="494"/>
    </row>
    <row r="8" spans="1:13" ht="13.9" customHeight="1">
      <c r="B8" s="496" t="s">
        <v>6</v>
      </c>
      <c r="C8" s="496"/>
      <c r="D8" s="292"/>
      <c r="E8" s="292"/>
      <c r="F8" s="106" t="str">
        <f>+IF('Calculos Resumen Cotización'!C11&lt;&gt;"",'Calculos Resumen Cotización'!C11,"")</f>
        <v/>
      </c>
      <c r="G8" s="107"/>
      <c r="H8" s="84" t="s">
        <v>7</v>
      </c>
      <c r="I8" s="106" t="str">
        <f>+IF('Calculos Resumen Cotización'!F11&lt;&gt;"",'Calculos Resumen Cotización'!F11,"")</f>
        <v/>
      </c>
      <c r="J8" s="107"/>
      <c r="K8" s="86" t="s">
        <v>8</v>
      </c>
      <c r="L8" s="494" t="str">
        <f>+IF('Calculos Resumen Cotización'!I11&lt;&gt;"",'Calculos Resumen Cotización'!I11,"")</f>
        <v/>
      </c>
      <c r="M8" s="494"/>
    </row>
    <row r="9" spans="1:13" ht="9.75" customHeight="1">
      <c r="F9" s="87"/>
      <c r="G9" s="88"/>
      <c r="H9" s="88"/>
      <c r="I9" s="88"/>
      <c r="J9" s="89"/>
    </row>
    <row r="10" spans="1:13" ht="15" customHeight="1">
      <c r="B10" s="493" t="s">
        <v>9</v>
      </c>
      <c r="C10" s="493"/>
      <c r="D10" s="493"/>
      <c r="E10" s="493"/>
      <c r="F10" s="493"/>
      <c r="G10" s="493"/>
      <c r="H10" s="493"/>
      <c r="I10" s="493"/>
      <c r="J10" s="493"/>
      <c r="K10" s="493"/>
      <c r="L10" s="493"/>
      <c r="M10" s="493"/>
    </row>
    <row r="11" spans="1:13" ht="115.9" customHeight="1">
      <c r="B11" s="492" t="s">
        <v>209</v>
      </c>
      <c r="C11" s="492"/>
      <c r="D11" s="492"/>
      <c r="E11" s="492"/>
      <c r="F11" s="492"/>
      <c r="G11" s="492"/>
      <c r="H11" s="492"/>
      <c r="I11" s="492"/>
      <c r="J11" s="492"/>
      <c r="K11" s="492"/>
      <c r="L11" s="492"/>
      <c r="M11" s="492"/>
    </row>
    <row r="12" spans="1:13" ht="77.25" customHeight="1">
      <c r="B12" s="492" t="s">
        <v>394</v>
      </c>
      <c r="C12" s="492"/>
      <c r="D12" s="492"/>
      <c r="E12" s="492"/>
      <c r="F12" s="492"/>
      <c r="G12" s="492"/>
      <c r="H12" s="492"/>
      <c r="I12" s="492"/>
      <c r="J12" s="492"/>
      <c r="K12" s="492"/>
      <c r="L12" s="492"/>
      <c r="M12" s="492"/>
    </row>
    <row r="13" spans="1:13" ht="7.15" customHeight="1">
      <c r="C13" s="90"/>
      <c r="D13" s="90"/>
      <c r="E13" s="90"/>
      <c r="F13" s="90"/>
      <c r="G13" s="90"/>
      <c r="H13" s="90"/>
      <c r="I13" s="90"/>
      <c r="J13" s="90"/>
      <c r="K13" s="90"/>
      <c r="L13" s="90"/>
    </row>
    <row r="14" spans="1:13" ht="17.25" customHeight="1">
      <c r="B14" s="484" t="s">
        <v>431</v>
      </c>
      <c r="C14" s="485"/>
      <c r="D14" s="90"/>
      <c r="E14" s="90"/>
      <c r="F14" s="90"/>
      <c r="G14" s="90"/>
      <c r="H14" s="90"/>
      <c r="I14" s="90"/>
      <c r="J14" s="90"/>
      <c r="K14" s="90"/>
      <c r="L14" s="90"/>
    </row>
    <row r="15" spans="1:13" ht="6.75" customHeight="1">
      <c r="A15" s="90"/>
      <c r="B15" s="90"/>
      <c r="C15" s="90"/>
      <c r="D15" s="90"/>
      <c r="E15" s="90"/>
      <c r="F15" s="90"/>
      <c r="G15" s="90"/>
      <c r="H15" s="90"/>
      <c r="I15" s="90"/>
      <c r="J15" s="90"/>
      <c r="K15" s="90"/>
      <c r="L15" s="90"/>
    </row>
    <row r="16" spans="1:13" ht="30" customHeight="1">
      <c r="A16" s="90"/>
      <c r="B16" s="486" t="s">
        <v>432</v>
      </c>
      <c r="C16" s="486"/>
      <c r="D16" s="486"/>
      <c r="E16" s="486"/>
      <c r="F16" s="486"/>
      <c r="G16" s="486"/>
      <c r="H16" s="644"/>
      <c r="I16" s="644"/>
      <c r="J16" s="90"/>
      <c r="K16" s="90"/>
      <c r="L16" s="90"/>
    </row>
    <row r="17" spans="2:19" ht="30" customHeight="1">
      <c r="B17" s="643" t="s">
        <v>433</v>
      </c>
      <c r="C17" s="643"/>
      <c r="D17" s="643"/>
      <c r="E17" s="643"/>
      <c r="F17" s="643"/>
      <c r="G17" s="643"/>
      <c r="H17" s="644"/>
      <c r="I17" s="644"/>
      <c r="J17" s="90"/>
      <c r="K17" s="90"/>
      <c r="L17" s="90"/>
    </row>
    <row r="18" spans="2:19" ht="7.15" customHeight="1">
      <c r="C18" s="90"/>
      <c r="D18" s="90"/>
      <c r="E18" s="90"/>
      <c r="F18" s="90"/>
      <c r="G18" s="90"/>
      <c r="H18" s="90"/>
      <c r="I18" s="90"/>
      <c r="J18" s="90"/>
      <c r="K18" s="90"/>
      <c r="L18" s="90"/>
    </row>
    <row r="19" spans="2:19" ht="33.75" customHeight="1">
      <c r="B19" s="490"/>
      <c r="C19" s="491"/>
      <c r="D19" s="291"/>
      <c r="E19" s="291" t="s">
        <v>10</v>
      </c>
      <c r="F19" s="276" t="s">
        <v>346</v>
      </c>
      <c r="G19" s="487" t="s">
        <v>379</v>
      </c>
      <c r="H19" s="487"/>
      <c r="I19" s="487" t="s">
        <v>380</v>
      </c>
      <c r="J19" s="487"/>
      <c r="K19" s="487" t="s">
        <v>381</v>
      </c>
      <c r="L19" s="487"/>
      <c r="M19" s="488" t="s">
        <v>362</v>
      </c>
    </row>
    <row r="20" spans="2:19" ht="40.9" customHeight="1">
      <c r="B20" s="260" t="s">
        <v>311</v>
      </c>
      <c r="C20" s="92" t="s">
        <v>395</v>
      </c>
      <c r="D20" s="92" t="s">
        <v>397</v>
      </c>
      <c r="E20" s="92" t="s">
        <v>398</v>
      </c>
      <c r="F20" s="93" t="s">
        <v>122</v>
      </c>
      <c r="G20" s="92" t="s">
        <v>123</v>
      </c>
      <c r="H20" s="92" t="s">
        <v>124</v>
      </c>
      <c r="I20" s="92" t="s">
        <v>123</v>
      </c>
      <c r="J20" s="92" t="s">
        <v>124</v>
      </c>
      <c r="K20" s="92" t="s">
        <v>125</v>
      </c>
      <c r="L20" s="94" t="s">
        <v>124</v>
      </c>
      <c r="M20" s="489"/>
    </row>
    <row r="21" spans="2:19" ht="29.25" customHeight="1">
      <c r="B21" s="293">
        <v>1</v>
      </c>
      <c r="C21" s="272" t="s">
        <v>327</v>
      </c>
      <c r="D21" s="294" t="s">
        <v>430</v>
      </c>
      <c r="E21" s="294" t="s">
        <v>430</v>
      </c>
      <c r="F21" s="32"/>
      <c r="G21" s="33"/>
      <c r="H21" s="95" t="str">
        <f t="shared" ref="H21:H84" si="0">IFERROR(IF(OR(AND($F21="",G21=""),AND($F21="No cotiza",G21="No cotiza")),"No cotiza",IF(OR($F21="",$F21="No cotiza"),"Especifique la tarifa IVA",IF(OR(G21="",G21="No cotiza"),"Especifique el precio unitario antes de IVA",ROUND(G21*(1+$F21),0)))),"Imposible calcular")</f>
        <v>No cotiza</v>
      </c>
      <c r="I21" s="33"/>
      <c r="J21" s="95" t="str">
        <f t="shared" ref="J21:J84" si="1">IFERROR(IF(OR(AND($F21="",I21=""),AND($F21="No cotiza",I21="No cotiza")),"No cotiza",IF(OR($F21="",$F21="No cotiza"),"Especifique la tarifa IVA",IF(OR(I21="",I21="No cotiza"),"Especifique el precio unitario antes de IVA",ROUND(I21*(1+$F21),0)))),"Imposible calcular")</f>
        <v>No cotiza</v>
      </c>
      <c r="K21" s="33"/>
      <c r="L21" s="95" t="str">
        <f t="shared" ref="L21:L84" si="2">IFERROR(IF(OR(AND($F21="",K21=""),AND($F21="No cotiza",K21="No cotiza")),"No cotiza",IF(OR($F21="",$F21="No cotiza"),"Especifique la tarifa IVA",IF(OR(K21="",K21="No cotiza"),"Especifique el precio unitario antes de IVA",ROUND(K21*(1+$F21),0)))),"Imposible calcular")</f>
        <v>No cotiza</v>
      </c>
      <c r="M21" s="285" t="str">
        <f t="shared" ref="M21:M84" si="3">IF(AND(G21&lt;&gt;"",I21&lt;&gt;"",I21&lt;=G21),"Favor revisar precios, se espera que el precio unitario aumente con la dificultad de acceso",IF(AND(G21&lt;&gt;"",K21&lt;&gt;"",K21&lt;=G21),"Favor revisar precios, se espera que el precio unitario aumente con la dificultad de acceso",IF(AND(I21&lt;&gt;"",K21&lt;&gt;"",K21&lt;=I21),"Favor revisar precios, se espera que el precio unitario aumente con la dificultad de acceso","")))</f>
        <v/>
      </c>
      <c r="O21" s="261" t="b">
        <f t="shared" ref="O21:O84" si="4">+F21&lt;&gt;""</f>
        <v>0</v>
      </c>
      <c r="P21" s="261" t="b">
        <f t="shared" ref="P21:P30" si="5">+G21&lt;&gt;""</f>
        <v>0</v>
      </c>
      <c r="Q21" s="261" t="b">
        <f t="shared" ref="Q21:Q30" si="6">+I21&lt;&gt;""</f>
        <v>0</v>
      </c>
      <c r="R21" s="261" t="b">
        <f t="shared" ref="R21:R30" si="7">+K21&lt;&gt;""</f>
        <v>0</v>
      </c>
      <c r="S21" s="80" t="b">
        <f t="shared" ref="S21:S84" si="8">+F21=19%</f>
        <v>0</v>
      </c>
    </row>
    <row r="22" spans="2:19" ht="29.25" customHeight="1">
      <c r="B22" s="293">
        <v>2</v>
      </c>
      <c r="C22" s="272" t="s">
        <v>328</v>
      </c>
      <c r="D22" s="294" t="s">
        <v>430</v>
      </c>
      <c r="E22" s="294" t="s">
        <v>430</v>
      </c>
      <c r="F22" s="32"/>
      <c r="G22" s="33"/>
      <c r="H22" s="95" t="str">
        <f t="shared" si="0"/>
        <v>No cotiza</v>
      </c>
      <c r="I22" s="33"/>
      <c r="J22" s="95" t="str">
        <f t="shared" si="1"/>
        <v>No cotiza</v>
      </c>
      <c r="K22" s="33"/>
      <c r="L22" s="95" t="str">
        <f t="shared" si="2"/>
        <v>No cotiza</v>
      </c>
      <c r="M22" s="285" t="str">
        <f t="shared" si="3"/>
        <v/>
      </c>
      <c r="O22" s="261" t="b">
        <f t="shared" si="4"/>
        <v>0</v>
      </c>
      <c r="P22" s="261" t="b">
        <f t="shared" si="5"/>
        <v>0</v>
      </c>
      <c r="Q22" s="261" t="b">
        <f t="shared" si="6"/>
        <v>0</v>
      </c>
      <c r="R22" s="261" t="b">
        <f t="shared" si="7"/>
        <v>0</v>
      </c>
      <c r="S22" s="80" t="b">
        <f t="shared" si="8"/>
        <v>0</v>
      </c>
    </row>
    <row r="23" spans="2:19" ht="29.25" customHeight="1">
      <c r="B23" s="293">
        <v>3</v>
      </c>
      <c r="C23" s="272" t="s">
        <v>329</v>
      </c>
      <c r="D23" s="294" t="s">
        <v>430</v>
      </c>
      <c r="E23" s="294" t="s">
        <v>430</v>
      </c>
      <c r="F23" s="32"/>
      <c r="G23" s="33"/>
      <c r="H23" s="95" t="str">
        <f t="shared" si="0"/>
        <v>No cotiza</v>
      </c>
      <c r="I23" s="33"/>
      <c r="J23" s="95" t="str">
        <f t="shared" si="1"/>
        <v>No cotiza</v>
      </c>
      <c r="K23" s="33"/>
      <c r="L23" s="95" t="str">
        <f t="shared" si="2"/>
        <v>No cotiza</v>
      </c>
      <c r="M23" s="285" t="str">
        <f t="shared" si="3"/>
        <v/>
      </c>
      <c r="O23" s="261" t="b">
        <f t="shared" si="4"/>
        <v>0</v>
      </c>
      <c r="P23" s="261" t="b">
        <f t="shared" si="5"/>
        <v>0</v>
      </c>
      <c r="Q23" s="261" t="b">
        <f t="shared" si="6"/>
        <v>0</v>
      </c>
      <c r="R23" s="261" t="b">
        <f t="shared" si="7"/>
        <v>0</v>
      </c>
      <c r="S23" s="80" t="b">
        <f t="shared" si="8"/>
        <v>0</v>
      </c>
    </row>
    <row r="24" spans="2:19" ht="29.25" customHeight="1">
      <c r="B24" s="293">
        <v>4</v>
      </c>
      <c r="C24" s="272" t="s">
        <v>330</v>
      </c>
      <c r="D24" s="294" t="s">
        <v>430</v>
      </c>
      <c r="E24" s="294" t="s">
        <v>430</v>
      </c>
      <c r="F24" s="32"/>
      <c r="G24" s="33"/>
      <c r="H24" s="95" t="str">
        <f t="shared" si="0"/>
        <v>No cotiza</v>
      </c>
      <c r="I24" s="33"/>
      <c r="J24" s="95" t="str">
        <f t="shared" si="1"/>
        <v>No cotiza</v>
      </c>
      <c r="K24" s="33"/>
      <c r="L24" s="95" t="str">
        <f t="shared" si="2"/>
        <v>No cotiza</v>
      </c>
      <c r="M24" s="285" t="str">
        <f t="shared" si="3"/>
        <v/>
      </c>
      <c r="O24" s="261" t="b">
        <f t="shared" si="4"/>
        <v>0</v>
      </c>
      <c r="P24" s="261" t="b">
        <f t="shared" si="5"/>
        <v>0</v>
      </c>
      <c r="Q24" s="261" t="b">
        <f t="shared" si="6"/>
        <v>0</v>
      </c>
      <c r="R24" s="261" t="b">
        <f t="shared" si="7"/>
        <v>0</v>
      </c>
      <c r="S24" s="80" t="b">
        <f t="shared" si="8"/>
        <v>0</v>
      </c>
    </row>
    <row r="25" spans="2:19" ht="29.25" customHeight="1">
      <c r="B25" s="293">
        <v>5</v>
      </c>
      <c r="C25" s="272" t="s">
        <v>331</v>
      </c>
      <c r="D25" s="294" t="s">
        <v>430</v>
      </c>
      <c r="E25" s="294" t="s">
        <v>430</v>
      </c>
      <c r="F25" s="32"/>
      <c r="G25" s="33"/>
      <c r="H25" s="95" t="str">
        <f t="shared" si="0"/>
        <v>No cotiza</v>
      </c>
      <c r="I25" s="33"/>
      <c r="J25" s="95" t="str">
        <f t="shared" si="1"/>
        <v>No cotiza</v>
      </c>
      <c r="K25" s="33"/>
      <c r="L25" s="95" t="str">
        <f t="shared" si="2"/>
        <v>No cotiza</v>
      </c>
      <c r="M25" s="285" t="str">
        <f t="shared" si="3"/>
        <v/>
      </c>
      <c r="O25" s="261" t="b">
        <f t="shared" si="4"/>
        <v>0</v>
      </c>
      <c r="P25" s="261" t="b">
        <f t="shared" si="5"/>
        <v>0</v>
      </c>
      <c r="Q25" s="261" t="b">
        <f t="shared" si="6"/>
        <v>0</v>
      </c>
      <c r="R25" s="261" t="b">
        <f t="shared" si="7"/>
        <v>0</v>
      </c>
      <c r="S25" s="80" t="b">
        <f t="shared" si="8"/>
        <v>0</v>
      </c>
    </row>
    <row r="26" spans="2:19" ht="29.25" customHeight="1">
      <c r="B26" s="293">
        <v>6</v>
      </c>
      <c r="C26" s="272" t="s">
        <v>332</v>
      </c>
      <c r="D26" s="294" t="s">
        <v>430</v>
      </c>
      <c r="E26" s="294" t="s">
        <v>430</v>
      </c>
      <c r="F26" s="32"/>
      <c r="G26" s="33"/>
      <c r="H26" s="95" t="str">
        <f t="shared" si="0"/>
        <v>No cotiza</v>
      </c>
      <c r="I26" s="33"/>
      <c r="J26" s="95" t="str">
        <f t="shared" si="1"/>
        <v>No cotiza</v>
      </c>
      <c r="K26" s="33"/>
      <c r="L26" s="95" t="str">
        <f t="shared" si="2"/>
        <v>No cotiza</v>
      </c>
      <c r="M26" s="285" t="str">
        <f t="shared" si="3"/>
        <v/>
      </c>
      <c r="O26" s="261" t="b">
        <f t="shared" si="4"/>
        <v>0</v>
      </c>
      <c r="P26" s="261" t="b">
        <f t="shared" si="5"/>
        <v>0</v>
      </c>
      <c r="Q26" s="261" t="b">
        <f t="shared" si="6"/>
        <v>0</v>
      </c>
      <c r="R26" s="261" t="b">
        <f t="shared" si="7"/>
        <v>0</v>
      </c>
      <c r="S26" s="80" t="b">
        <f t="shared" si="8"/>
        <v>0</v>
      </c>
    </row>
    <row r="27" spans="2:19" ht="29.25" customHeight="1">
      <c r="B27" s="293">
        <v>7</v>
      </c>
      <c r="C27" s="272" t="s">
        <v>333</v>
      </c>
      <c r="D27" s="294" t="s">
        <v>430</v>
      </c>
      <c r="E27" s="294" t="s">
        <v>430</v>
      </c>
      <c r="F27" s="32"/>
      <c r="G27" s="33"/>
      <c r="H27" s="95" t="str">
        <f t="shared" si="0"/>
        <v>No cotiza</v>
      </c>
      <c r="I27" s="33"/>
      <c r="J27" s="95" t="str">
        <f t="shared" si="1"/>
        <v>No cotiza</v>
      </c>
      <c r="K27" s="33"/>
      <c r="L27" s="95" t="str">
        <f t="shared" si="2"/>
        <v>No cotiza</v>
      </c>
      <c r="M27" s="285" t="str">
        <f t="shared" si="3"/>
        <v/>
      </c>
      <c r="O27" s="261" t="b">
        <f t="shared" si="4"/>
        <v>0</v>
      </c>
      <c r="P27" s="261" t="b">
        <f t="shared" si="5"/>
        <v>0</v>
      </c>
      <c r="Q27" s="261" t="b">
        <f t="shared" si="6"/>
        <v>0</v>
      </c>
      <c r="R27" s="261" t="b">
        <f t="shared" si="7"/>
        <v>0</v>
      </c>
      <c r="S27" s="80" t="b">
        <f t="shared" si="8"/>
        <v>0</v>
      </c>
    </row>
    <row r="28" spans="2:19" ht="29.25" customHeight="1">
      <c r="B28" s="293">
        <v>8</v>
      </c>
      <c r="C28" s="272" t="s">
        <v>334</v>
      </c>
      <c r="D28" s="294" t="s">
        <v>430</v>
      </c>
      <c r="E28" s="294" t="s">
        <v>430</v>
      </c>
      <c r="F28" s="32"/>
      <c r="G28" s="33"/>
      <c r="H28" s="95" t="str">
        <f t="shared" si="0"/>
        <v>No cotiza</v>
      </c>
      <c r="I28" s="33"/>
      <c r="J28" s="95" t="str">
        <f t="shared" si="1"/>
        <v>No cotiza</v>
      </c>
      <c r="K28" s="33"/>
      <c r="L28" s="95" t="str">
        <f t="shared" si="2"/>
        <v>No cotiza</v>
      </c>
      <c r="M28" s="285" t="str">
        <f t="shared" si="3"/>
        <v/>
      </c>
      <c r="O28" s="261" t="b">
        <f t="shared" si="4"/>
        <v>0</v>
      </c>
      <c r="P28" s="261" t="b">
        <f t="shared" si="5"/>
        <v>0</v>
      </c>
      <c r="Q28" s="261" t="b">
        <f t="shared" si="6"/>
        <v>0</v>
      </c>
      <c r="R28" s="261" t="b">
        <f t="shared" si="7"/>
        <v>0</v>
      </c>
      <c r="S28" s="80" t="b">
        <f t="shared" si="8"/>
        <v>0</v>
      </c>
    </row>
    <row r="29" spans="2:19" ht="29.25" customHeight="1">
      <c r="B29" s="293">
        <v>9</v>
      </c>
      <c r="C29" s="272" t="s">
        <v>335</v>
      </c>
      <c r="D29" s="294" t="s">
        <v>430</v>
      </c>
      <c r="E29" s="294" t="s">
        <v>430</v>
      </c>
      <c r="F29" s="32"/>
      <c r="G29" s="33"/>
      <c r="H29" s="95" t="str">
        <f t="shared" si="0"/>
        <v>No cotiza</v>
      </c>
      <c r="I29" s="33"/>
      <c r="J29" s="95" t="str">
        <f t="shared" si="1"/>
        <v>No cotiza</v>
      </c>
      <c r="K29" s="33"/>
      <c r="L29" s="95" t="str">
        <f t="shared" si="2"/>
        <v>No cotiza</v>
      </c>
      <c r="M29" s="285" t="str">
        <f t="shared" si="3"/>
        <v/>
      </c>
      <c r="O29" s="261" t="b">
        <f t="shared" si="4"/>
        <v>0</v>
      </c>
      <c r="P29" s="261" t="b">
        <f t="shared" si="5"/>
        <v>0</v>
      </c>
      <c r="Q29" s="261" t="b">
        <f t="shared" si="6"/>
        <v>0</v>
      </c>
      <c r="R29" s="261" t="b">
        <f t="shared" si="7"/>
        <v>0</v>
      </c>
      <c r="S29" s="80" t="b">
        <f t="shared" si="8"/>
        <v>0</v>
      </c>
    </row>
    <row r="30" spans="2:19" ht="29.25" customHeight="1">
      <c r="B30" s="293">
        <v>10</v>
      </c>
      <c r="C30" s="272" t="s">
        <v>128</v>
      </c>
      <c r="D30" s="294" t="s">
        <v>210</v>
      </c>
      <c r="E30" s="294" t="s">
        <v>417</v>
      </c>
      <c r="F30" s="32"/>
      <c r="G30" s="33"/>
      <c r="H30" s="95" t="str">
        <f t="shared" si="0"/>
        <v>No cotiza</v>
      </c>
      <c r="I30" s="33"/>
      <c r="J30" s="95" t="str">
        <f t="shared" si="1"/>
        <v>No cotiza</v>
      </c>
      <c r="K30" s="33"/>
      <c r="L30" s="95" t="str">
        <f t="shared" si="2"/>
        <v>No cotiza</v>
      </c>
      <c r="M30" s="285" t="str">
        <f t="shared" si="3"/>
        <v/>
      </c>
      <c r="O30" s="261" t="b">
        <f t="shared" si="4"/>
        <v>0</v>
      </c>
      <c r="P30" s="261" t="b">
        <f t="shared" si="5"/>
        <v>0</v>
      </c>
      <c r="Q30" s="261" t="b">
        <f t="shared" si="6"/>
        <v>0</v>
      </c>
      <c r="R30" s="261" t="b">
        <f t="shared" si="7"/>
        <v>0</v>
      </c>
      <c r="S30" s="80" t="b">
        <f t="shared" si="8"/>
        <v>0</v>
      </c>
    </row>
    <row r="31" spans="2:19" ht="29.25" customHeight="1">
      <c r="B31" s="293">
        <v>11</v>
      </c>
      <c r="C31" s="272" t="s">
        <v>128</v>
      </c>
      <c r="D31" s="294" t="s">
        <v>211</v>
      </c>
      <c r="E31" s="294" t="s">
        <v>418</v>
      </c>
      <c r="F31" s="32"/>
      <c r="G31" s="33"/>
      <c r="H31" s="95" t="str">
        <f t="shared" si="0"/>
        <v>No cotiza</v>
      </c>
      <c r="I31" s="33"/>
      <c r="J31" s="95" t="str">
        <f t="shared" si="1"/>
        <v>No cotiza</v>
      </c>
      <c r="K31" s="33"/>
      <c r="L31" s="95" t="str">
        <f t="shared" si="2"/>
        <v>No cotiza</v>
      </c>
      <c r="M31" s="285" t="str">
        <f t="shared" si="3"/>
        <v/>
      </c>
      <c r="O31" s="261" t="b">
        <f t="shared" si="4"/>
        <v>0</v>
      </c>
      <c r="P31" s="261" t="b">
        <f t="shared" ref="P31:P94" si="9">+G31&lt;&gt;""</f>
        <v>0</v>
      </c>
      <c r="Q31" s="261" t="b">
        <f t="shared" ref="Q31:Q94" si="10">+I31&lt;&gt;""</f>
        <v>0</v>
      </c>
      <c r="R31" s="261" t="b">
        <f t="shared" ref="R31:R94" si="11">+K31&lt;&gt;""</f>
        <v>0</v>
      </c>
      <c r="S31" s="80" t="b">
        <f t="shared" si="8"/>
        <v>0</v>
      </c>
    </row>
    <row r="32" spans="2:19" ht="29.25" customHeight="1">
      <c r="B32" s="293">
        <v>12</v>
      </c>
      <c r="C32" s="272" t="s">
        <v>128</v>
      </c>
      <c r="D32" s="294" t="s">
        <v>211</v>
      </c>
      <c r="E32" s="294" t="s">
        <v>419</v>
      </c>
      <c r="F32" s="32"/>
      <c r="G32" s="33"/>
      <c r="H32" s="95" t="str">
        <f t="shared" si="0"/>
        <v>No cotiza</v>
      </c>
      <c r="I32" s="33"/>
      <c r="J32" s="95" t="str">
        <f t="shared" si="1"/>
        <v>No cotiza</v>
      </c>
      <c r="K32" s="33"/>
      <c r="L32" s="95" t="str">
        <f t="shared" si="2"/>
        <v>No cotiza</v>
      </c>
      <c r="M32" s="285" t="str">
        <f t="shared" si="3"/>
        <v/>
      </c>
      <c r="O32" s="261" t="b">
        <f t="shared" si="4"/>
        <v>0</v>
      </c>
      <c r="P32" s="261" t="b">
        <f t="shared" si="9"/>
        <v>0</v>
      </c>
      <c r="Q32" s="261" t="b">
        <f t="shared" si="10"/>
        <v>0</v>
      </c>
      <c r="R32" s="261" t="b">
        <f t="shared" si="11"/>
        <v>0</v>
      </c>
      <c r="S32" s="80" t="b">
        <f t="shared" si="8"/>
        <v>0</v>
      </c>
    </row>
    <row r="33" spans="2:19" ht="29.25" customHeight="1">
      <c r="B33" s="293">
        <v>13</v>
      </c>
      <c r="C33" s="272" t="s">
        <v>128</v>
      </c>
      <c r="D33" s="294" t="s">
        <v>402</v>
      </c>
      <c r="E33" s="294" t="s">
        <v>417</v>
      </c>
      <c r="F33" s="32"/>
      <c r="G33" s="33"/>
      <c r="H33" s="95" t="str">
        <f t="shared" si="0"/>
        <v>No cotiza</v>
      </c>
      <c r="I33" s="33"/>
      <c r="J33" s="95" t="str">
        <f t="shared" si="1"/>
        <v>No cotiza</v>
      </c>
      <c r="K33" s="33"/>
      <c r="L33" s="95" t="str">
        <f t="shared" si="2"/>
        <v>No cotiza</v>
      </c>
      <c r="M33" s="285" t="str">
        <f t="shared" si="3"/>
        <v/>
      </c>
      <c r="O33" s="261" t="b">
        <f t="shared" si="4"/>
        <v>0</v>
      </c>
      <c r="P33" s="261" t="b">
        <f t="shared" si="9"/>
        <v>0</v>
      </c>
      <c r="Q33" s="261" t="b">
        <f t="shared" si="10"/>
        <v>0</v>
      </c>
      <c r="R33" s="261" t="b">
        <f t="shared" si="11"/>
        <v>0</v>
      </c>
      <c r="S33" s="80" t="b">
        <f t="shared" si="8"/>
        <v>0</v>
      </c>
    </row>
    <row r="34" spans="2:19" ht="29.25" customHeight="1">
      <c r="B34" s="293">
        <v>14</v>
      </c>
      <c r="C34" s="272" t="s">
        <v>128</v>
      </c>
      <c r="D34" s="294" t="s">
        <v>402</v>
      </c>
      <c r="E34" s="294" t="s">
        <v>418</v>
      </c>
      <c r="F34" s="32"/>
      <c r="G34" s="33"/>
      <c r="H34" s="95" t="str">
        <f t="shared" si="0"/>
        <v>No cotiza</v>
      </c>
      <c r="I34" s="33"/>
      <c r="J34" s="95" t="str">
        <f t="shared" si="1"/>
        <v>No cotiza</v>
      </c>
      <c r="K34" s="33"/>
      <c r="L34" s="95" t="str">
        <f t="shared" si="2"/>
        <v>No cotiza</v>
      </c>
      <c r="M34" s="285" t="str">
        <f t="shared" si="3"/>
        <v/>
      </c>
      <c r="O34" s="261" t="b">
        <f t="shared" si="4"/>
        <v>0</v>
      </c>
      <c r="P34" s="261" t="b">
        <f t="shared" si="9"/>
        <v>0</v>
      </c>
      <c r="Q34" s="261" t="b">
        <f t="shared" si="10"/>
        <v>0</v>
      </c>
      <c r="R34" s="261" t="b">
        <f t="shared" si="11"/>
        <v>0</v>
      </c>
      <c r="S34" s="80" t="b">
        <f t="shared" si="8"/>
        <v>0</v>
      </c>
    </row>
    <row r="35" spans="2:19" ht="29.25" customHeight="1">
      <c r="B35" s="293">
        <v>15</v>
      </c>
      <c r="C35" s="272" t="s">
        <v>128</v>
      </c>
      <c r="D35" s="294" t="s">
        <v>403</v>
      </c>
      <c r="E35" s="294" t="s">
        <v>417</v>
      </c>
      <c r="F35" s="32"/>
      <c r="G35" s="33"/>
      <c r="H35" s="95" t="str">
        <f t="shared" si="0"/>
        <v>No cotiza</v>
      </c>
      <c r="I35" s="33"/>
      <c r="J35" s="95" t="str">
        <f t="shared" si="1"/>
        <v>No cotiza</v>
      </c>
      <c r="K35" s="33"/>
      <c r="L35" s="95" t="str">
        <f t="shared" si="2"/>
        <v>No cotiza</v>
      </c>
      <c r="M35" s="285" t="str">
        <f t="shared" si="3"/>
        <v/>
      </c>
      <c r="O35" s="261" t="b">
        <f t="shared" si="4"/>
        <v>0</v>
      </c>
      <c r="P35" s="261" t="b">
        <f t="shared" si="9"/>
        <v>0</v>
      </c>
      <c r="Q35" s="261" t="b">
        <f t="shared" si="10"/>
        <v>0</v>
      </c>
      <c r="R35" s="261" t="b">
        <f t="shared" si="11"/>
        <v>0</v>
      </c>
      <c r="S35" s="80" t="b">
        <f t="shared" si="8"/>
        <v>0</v>
      </c>
    </row>
    <row r="36" spans="2:19" ht="29.25" customHeight="1">
      <c r="B36" s="293">
        <v>16</v>
      </c>
      <c r="C36" s="272" t="s">
        <v>128</v>
      </c>
      <c r="D36" s="294" t="s">
        <v>404</v>
      </c>
      <c r="E36" s="294" t="s">
        <v>417</v>
      </c>
      <c r="F36" s="32"/>
      <c r="G36" s="33"/>
      <c r="H36" s="95" t="str">
        <f t="shared" si="0"/>
        <v>No cotiza</v>
      </c>
      <c r="I36" s="33"/>
      <c r="J36" s="95" t="str">
        <f t="shared" si="1"/>
        <v>No cotiza</v>
      </c>
      <c r="K36" s="33"/>
      <c r="L36" s="95" t="str">
        <f t="shared" si="2"/>
        <v>No cotiza</v>
      </c>
      <c r="M36" s="285" t="str">
        <f t="shared" si="3"/>
        <v/>
      </c>
      <c r="O36" s="261" t="b">
        <f t="shared" si="4"/>
        <v>0</v>
      </c>
      <c r="P36" s="261" t="b">
        <f t="shared" si="9"/>
        <v>0</v>
      </c>
      <c r="Q36" s="261" t="b">
        <f t="shared" si="10"/>
        <v>0</v>
      </c>
      <c r="R36" s="261" t="b">
        <f t="shared" si="11"/>
        <v>0</v>
      </c>
      <c r="S36" s="80" t="b">
        <f t="shared" si="8"/>
        <v>0</v>
      </c>
    </row>
    <row r="37" spans="2:19" ht="29.25" customHeight="1">
      <c r="B37" s="293">
        <v>17</v>
      </c>
      <c r="C37" s="272" t="s">
        <v>128</v>
      </c>
      <c r="D37" s="294" t="s">
        <v>404</v>
      </c>
      <c r="E37" s="294" t="s">
        <v>418</v>
      </c>
      <c r="F37" s="32"/>
      <c r="G37" s="33"/>
      <c r="H37" s="95" t="str">
        <f t="shared" si="0"/>
        <v>No cotiza</v>
      </c>
      <c r="I37" s="33"/>
      <c r="J37" s="95" t="str">
        <f t="shared" si="1"/>
        <v>No cotiza</v>
      </c>
      <c r="K37" s="33"/>
      <c r="L37" s="95" t="str">
        <f t="shared" si="2"/>
        <v>No cotiza</v>
      </c>
      <c r="M37" s="285" t="str">
        <f t="shared" si="3"/>
        <v/>
      </c>
      <c r="O37" s="261" t="b">
        <f t="shared" si="4"/>
        <v>0</v>
      </c>
      <c r="P37" s="261" t="b">
        <f t="shared" si="9"/>
        <v>0</v>
      </c>
      <c r="Q37" s="261" t="b">
        <f t="shared" si="10"/>
        <v>0</v>
      </c>
      <c r="R37" s="261" t="b">
        <f t="shared" si="11"/>
        <v>0</v>
      </c>
      <c r="S37" s="80" t="b">
        <f t="shared" si="8"/>
        <v>0</v>
      </c>
    </row>
    <row r="38" spans="2:19" ht="29.25" customHeight="1">
      <c r="B38" s="293">
        <v>18</v>
      </c>
      <c r="C38" s="272" t="s">
        <v>128</v>
      </c>
      <c r="D38" s="294" t="s">
        <v>404</v>
      </c>
      <c r="E38" s="294" t="s">
        <v>420</v>
      </c>
      <c r="F38" s="32"/>
      <c r="G38" s="33"/>
      <c r="H38" s="95" t="str">
        <f t="shared" si="0"/>
        <v>No cotiza</v>
      </c>
      <c r="I38" s="33"/>
      <c r="J38" s="95" t="str">
        <f t="shared" si="1"/>
        <v>No cotiza</v>
      </c>
      <c r="K38" s="33"/>
      <c r="L38" s="95" t="str">
        <f t="shared" si="2"/>
        <v>No cotiza</v>
      </c>
      <c r="M38" s="285" t="str">
        <f t="shared" si="3"/>
        <v/>
      </c>
      <c r="O38" s="261" t="b">
        <f t="shared" si="4"/>
        <v>0</v>
      </c>
      <c r="P38" s="261" t="b">
        <f t="shared" si="9"/>
        <v>0</v>
      </c>
      <c r="Q38" s="261" t="b">
        <f t="shared" si="10"/>
        <v>0</v>
      </c>
      <c r="R38" s="261" t="b">
        <f t="shared" si="11"/>
        <v>0</v>
      </c>
      <c r="S38" s="80" t="b">
        <f t="shared" si="8"/>
        <v>0</v>
      </c>
    </row>
    <row r="39" spans="2:19" ht="29.25" customHeight="1">
      <c r="B39" s="293">
        <v>19</v>
      </c>
      <c r="C39" s="272" t="s">
        <v>128</v>
      </c>
      <c r="D39" s="294" t="s">
        <v>405</v>
      </c>
      <c r="E39" s="294" t="s">
        <v>417</v>
      </c>
      <c r="F39" s="32"/>
      <c r="G39" s="33"/>
      <c r="H39" s="95" t="str">
        <f t="shared" si="0"/>
        <v>No cotiza</v>
      </c>
      <c r="I39" s="33"/>
      <c r="J39" s="95" t="str">
        <f t="shared" si="1"/>
        <v>No cotiza</v>
      </c>
      <c r="K39" s="33"/>
      <c r="L39" s="95" t="str">
        <f t="shared" si="2"/>
        <v>No cotiza</v>
      </c>
      <c r="M39" s="285" t="str">
        <f t="shared" si="3"/>
        <v/>
      </c>
      <c r="O39" s="261" t="b">
        <f t="shared" si="4"/>
        <v>0</v>
      </c>
      <c r="P39" s="261" t="b">
        <f t="shared" si="9"/>
        <v>0</v>
      </c>
      <c r="Q39" s="261" t="b">
        <f t="shared" si="10"/>
        <v>0</v>
      </c>
      <c r="R39" s="261" t="b">
        <f t="shared" si="11"/>
        <v>0</v>
      </c>
      <c r="S39" s="80" t="b">
        <f t="shared" si="8"/>
        <v>0</v>
      </c>
    </row>
    <row r="40" spans="2:19" ht="29.25" customHeight="1">
      <c r="B40" s="293">
        <v>20</v>
      </c>
      <c r="C40" s="272" t="s">
        <v>128</v>
      </c>
      <c r="D40" s="294" t="s">
        <v>405</v>
      </c>
      <c r="E40" s="294" t="s">
        <v>418</v>
      </c>
      <c r="F40" s="32"/>
      <c r="G40" s="33"/>
      <c r="H40" s="95" t="str">
        <f t="shared" si="0"/>
        <v>No cotiza</v>
      </c>
      <c r="I40" s="33"/>
      <c r="J40" s="95" t="str">
        <f t="shared" si="1"/>
        <v>No cotiza</v>
      </c>
      <c r="K40" s="33"/>
      <c r="L40" s="95" t="str">
        <f t="shared" si="2"/>
        <v>No cotiza</v>
      </c>
      <c r="M40" s="285" t="str">
        <f t="shared" si="3"/>
        <v/>
      </c>
      <c r="O40" s="261" t="b">
        <f t="shared" si="4"/>
        <v>0</v>
      </c>
      <c r="P40" s="261" t="b">
        <f t="shared" si="9"/>
        <v>0</v>
      </c>
      <c r="Q40" s="261" t="b">
        <f t="shared" si="10"/>
        <v>0</v>
      </c>
      <c r="R40" s="261" t="b">
        <f t="shared" si="11"/>
        <v>0</v>
      </c>
      <c r="S40" s="80" t="b">
        <f t="shared" si="8"/>
        <v>0</v>
      </c>
    </row>
    <row r="41" spans="2:19" ht="29.25" customHeight="1">
      <c r="B41" s="293">
        <v>21</v>
      </c>
      <c r="C41" s="272" t="s">
        <v>128</v>
      </c>
      <c r="D41" s="294" t="s">
        <v>406</v>
      </c>
      <c r="E41" s="294" t="s">
        <v>417</v>
      </c>
      <c r="F41" s="32"/>
      <c r="G41" s="33"/>
      <c r="H41" s="95" t="str">
        <f t="shared" si="0"/>
        <v>No cotiza</v>
      </c>
      <c r="I41" s="33"/>
      <c r="J41" s="95" t="str">
        <f t="shared" si="1"/>
        <v>No cotiza</v>
      </c>
      <c r="K41" s="33"/>
      <c r="L41" s="95" t="str">
        <f t="shared" si="2"/>
        <v>No cotiza</v>
      </c>
      <c r="M41" s="285" t="str">
        <f t="shared" si="3"/>
        <v/>
      </c>
      <c r="O41" s="261" t="b">
        <f t="shared" si="4"/>
        <v>0</v>
      </c>
      <c r="P41" s="261" t="b">
        <f t="shared" si="9"/>
        <v>0</v>
      </c>
      <c r="Q41" s="261" t="b">
        <f t="shared" si="10"/>
        <v>0</v>
      </c>
      <c r="R41" s="261" t="b">
        <f t="shared" si="11"/>
        <v>0</v>
      </c>
      <c r="S41" s="80" t="b">
        <f t="shared" si="8"/>
        <v>0</v>
      </c>
    </row>
    <row r="42" spans="2:19" ht="29.25" customHeight="1">
      <c r="B42" s="293">
        <v>22</v>
      </c>
      <c r="C42" s="272" t="s">
        <v>128</v>
      </c>
      <c r="D42" s="294" t="s">
        <v>406</v>
      </c>
      <c r="E42" s="294" t="s">
        <v>418</v>
      </c>
      <c r="F42" s="32"/>
      <c r="G42" s="33"/>
      <c r="H42" s="95" t="str">
        <f t="shared" si="0"/>
        <v>No cotiza</v>
      </c>
      <c r="I42" s="33"/>
      <c r="J42" s="95" t="str">
        <f t="shared" si="1"/>
        <v>No cotiza</v>
      </c>
      <c r="K42" s="33"/>
      <c r="L42" s="95" t="str">
        <f t="shared" si="2"/>
        <v>No cotiza</v>
      </c>
      <c r="M42" s="285" t="str">
        <f t="shared" si="3"/>
        <v/>
      </c>
      <c r="O42" s="261" t="b">
        <f t="shared" si="4"/>
        <v>0</v>
      </c>
      <c r="P42" s="261" t="b">
        <f t="shared" si="9"/>
        <v>0</v>
      </c>
      <c r="Q42" s="261" t="b">
        <f t="shared" si="10"/>
        <v>0</v>
      </c>
      <c r="R42" s="261" t="b">
        <f t="shared" si="11"/>
        <v>0</v>
      </c>
      <c r="S42" s="80" t="b">
        <f t="shared" si="8"/>
        <v>0</v>
      </c>
    </row>
    <row r="43" spans="2:19" ht="29.25" customHeight="1">
      <c r="B43" s="293">
        <v>23</v>
      </c>
      <c r="C43" s="272" t="s">
        <v>128</v>
      </c>
      <c r="D43" s="294" t="s">
        <v>406</v>
      </c>
      <c r="E43" s="294" t="s">
        <v>420</v>
      </c>
      <c r="F43" s="32"/>
      <c r="G43" s="33"/>
      <c r="H43" s="95" t="str">
        <f t="shared" si="0"/>
        <v>No cotiza</v>
      </c>
      <c r="I43" s="33"/>
      <c r="J43" s="95" t="str">
        <f t="shared" si="1"/>
        <v>No cotiza</v>
      </c>
      <c r="K43" s="33"/>
      <c r="L43" s="95" t="str">
        <f t="shared" si="2"/>
        <v>No cotiza</v>
      </c>
      <c r="M43" s="285" t="str">
        <f t="shared" si="3"/>
        <v/>
      </c>
      <c r="O43" s="261" t="b">
        <f t="shared" si="4"/>
        <v>0</v>
      </c>
      <c r="P43" s="261" t="b">
        <f t="shared" si="9"/>
        <v>0</v>
      </c>
      <c r="Q43" s="261" t="b">
        <f t="shared" si="10"/>
        <v>0</v>
      </c>
      <c r="R43" s="261" t="b">
        <f t="shared" si="11"/>
        <v>0</v>
      </c>
      <c r="S43" s="80" t="b">
        <f t="shared" si="8"/>
        <v>0</v>
      </c>
    </row>
    <row r="44" spans="2:19" ht="29.25" customHeight="1">
      <c r="B44" s="293">
        <v>24</v>
      </c>
      <c r="C44" s="272" t="s">
        <v>128</v>
      </c>
      <c r="D44" s="294" t="s">
        <v>407</v>
      </c>
      <c r="E44" s="294" t="s">
        <v>417</v>
      </c>
      <c r="F44" s="32"/>
      <c r="G44" s="33"/>
      <c r="H44" s="95" t="str">
        <f t="shared" si="0"/>
        <v>No cotiza</v>
      </c>
      <c r="I44" s="33"/>
      <c r="J44" s="95" t="str">
        <f t="shared" si="1"/>
        <v>No cotiza</v>
      </c>
      <c r="K44" s="33"/>
      <c r="L44" s="95" t="str">
        <f t="shared" si="2"/>
        <v>No cotiza</v>
      </c>
      <c r="M44" s="285" t="str">
        <f t="shared" si="3"/>
        <v/>
      </c>
      <c r="O44" s="261" t="b">
        <f t="shared" si="4"/>
        <v>0</v>
      </c>
      <c r="P44" s="261" t="b">
        <f t="shared" si="9"/>
        <v>0</v>
      </c>
      <c r="Q44" s="261" t="b">
        <f t="shared" si="10"/>
        <v>0</v>
      </c>
      <c r="R44" s="261" t="b">
        <f t="shared" si="11"/>
        <v>0</v>
      </c>
      <c r="S44" s="80" t="b">
        <f t="shared" si="8"/>
        <v>0</v>
      </c>
    </row>
    <row r="45" spans="2:19" ht="29.25" customHeight="1">
      <c r="B45" s="293">
        <v>25</v>
      </c>
      <c r="C45" s="272" t="s">
        <v>128</v>
      </c>
      <c r="D45" s="294" t="s">
        <v>408</v>
      </c>
      <c r="E45" s="294" t="s">
        <v>417</v>
      </c>
      <c r="F45" s="32"/>
      <c r="G45" s="33"/>
      <c r="H45" s="95" t="str">
        <f t="shared" si="0"/>
        <v>No cotiza</v>
      </c>
      <c r="I45" s="33"/>
      <c r="J45" s="95" t="str">
        <f t="shared" si="1"/>
        <v>No cotiza</v>
      </c>
      <c r="K45" s="33"/>
      <c r="L45" s="95" t="str">
        <f t="shared" si="2"/>
        <v>No cotiza</v>
      </c>
      <c r="M45" s="285" t="str">
        <f t="shared" si="3"/>
        <v/>
      </c>
      <c r="O45" s="261" t="b">
        <f t="shared" si="4"/>
        <v>0</v>
      </c>
      <c r="P45" s="261" t="b">
        <f t="shared" si="9"/>
        <v>0</v>
      </c>
      <c r="Q45" s="261" t="b">
        <f t="shared" si="10"/>
        <v>0</v>
      </c>
      <c r="R45" s="261" t="b">
        <f t="shared" si="11"/>
        <v>0</v>
      </c>
      <c r="S45" s="80" t="b">
        <f t="shared" si="8"/>
        <v>0</v>
      </c>
    </row>
    <row r="46" spans="2:19" ht="29.25" customHeight="1">
      <c r="B46" s="293">
        <v>26</v>
      </c>
      <c r="C46" s="272" t="s">
        <v>128</v>
      </c>
      <c r="D46" s="294" t="s">
        <v>408</v>
      </c>
      <c r="E46" s="294" t="s">
        <v>421</v>
      </c>
      <c r="F46" s="32"/>
      <c r="G46" s="33"/>
      <c r="H46" s="95" t="str">
        <f t="shared" si="0"/>
        <v>No cotiza</v>
      </c>
      <c r="I46" s="33"/>
      <c r="J46" s="95" t="str">
        <f t="shared" si="1"/>
        <v>No cotiza</v>
      </c>
      <c r="K46" s="33"/>
      <c r="L46" s="95" t="str">
        <f t="shared" si="2"/>
        <v>No cotiza</v>
      </c>
      <c r="M46" s="285" t="str">
        <f t="shared" si="3"/>
        <v/>
      </c>
      <c r="O46" s="261" t="b">
        <f t="shared" si="4"/>
        <v>0</v>
      </c>
      <c r="P46" s="261" t="b">
        <f t="shared" si="9"/>
        <v>0</v>
      </c>
      <c r="Q46" s="261" t="b">
        <f t="shared" si="10"/>
        <v>0</v>
      </c>
      <c r="R46" s="261" t="b">
        <f t="shared" si="11"/>
        <v>0</v>
      </c>
      <c r="S46" s="80" t="b">
        <f t="shared" si="8"/>
        <v>0</v>
      </c>
    </row>
    <row r="47" spans="2:19" ht="29.25" customHeight="1">
      <c r="B47" s="293">
        <v>27</v>
      </c>
      <c r="C47" s="272" t="s">
        <v>128</v>
      </c>
      <c r="D47" s="294" t="s">
        <v>408</v>
      </c>
      <c r="E47" s="294" t="s">
        <v>418</v>
      </c>
      <c r="F47" s="32"/>
      <c r="G47" s="33"/>
      <c r="H47" s="95" t="str">
        <f t="shared" si="0"/>
        <v>No cotiza</v>
      </c>
      <c r="I47" s="33"/>
      <c r="J47" s="95" t="str">
        <f t="shared" si="1"/>
        <v>No cotiza</v>
      </c>
      <c r="K47" s="33"/>
      <c r="L47" s="95" t="str">
        <f t="shared" si="2"/>
        <v>No cotiza</v>
      </c>
      <c r="M47" s="285" t="str">
        <f t="shared" si="3"/>
        <v/>
      </c>
      <c r="O47" s="261" t="b">
        <f t="shared" si="4"/>
        <v>0</v>
      </c>
      <c r="P47" s="261" t="b">
        <f t="shared" si="9"/>
        <v>0</v>
      </c>
      <c r="Q47" s="261" t="b">
        <f t="shared" si="10"/>
        <v>0</v>
      </c>
      <c r="R47" s="261" t="b">
        <f t="shared" si="11"/>
        <v>0</v>
      </c>
      <c r="S47" s="80" t="b">
        <f t="shared" si="8"/>
        <v>0</v>
      </c>
    </row>
    <row r="48" spans="2:19" ht="29.25" customHeight="1">
      <c r="B48" s="293">
        <v>28</v>
      </c>
      <c r="C48" s="272" t="s">
        <v>128</v>
      </c>
      <c r="D48" s="294" t="s">
        <v>409</v>
      </c>
      <c r="E48" s="294" t="s">
        <v>418</v>
      </c>
      <c r="F48" s="32"/>
      <c r="G48" s="33"/>
      <c r="H48" s="95" t="str">
        <f t="shared" si="0"/>
        <v>No cotiza</v>
      </c>
      <c r="I48" s="33"/>
      <c r="J48" s="95" t="str">
        <f t="shared" si="1"/>
        <v>No cotiza</v>
      </c>
      <c r="K48" s="33"/>
      <c r="L48" s="95" t="str">
        <f t="shared" si="2"/>
        <v>No cotiza</v>
      </c>
      <c r="M48" s="285" t="str">
        <f t="shared" si="3"/>
        <v/>
      </c>
      <c r="O48" s="261" t="b">
        <f t="shared" si="4"/>
        <v>0</v>
      </c>
      <c r="P48" s="261" t="b">
        <f t="shared" si="9"/>
        <v>0</v>
      </c>
      <c r="Q48" s="261" t="b">
        <f t="shared" si="10"/>
        <v>0</v>
      </c>
      <c r="R48" s="261" t="b">
        <f t="shared" si="11"/>
        <v>0</v>
      </c>
      <c r="S48" s="80" t="b">
        <f t="shared" si="8"/>
        <v>0</v>
      </c>
    </row>
    <row r="49" spans="2:19" ht="29.25" customHeight="1">
      <c r="B49" s="293">
        <v>29</v>
      </c>
      <c r="C49" s="272" t="s">
        <v>128</v>
      </c>
      <c r="D49" s="294" t="s">
        <v>410</v>
      </c>
      <c r="E49" s="294" t="s">
        <v>419</v>
      </c>
      <c r="F49" s="32"/>
      <c r="G49" s="33"/>
      <c r="H49" s="95" t="str">
        <f t="shared" si="0"/>
        <v>No cotiza</v>
      </c>
      <c r="I49" s="33"/>
      <c r="J49" s="95" t="str">
        <f t="shared" si="1"/>
        <v>No cotiza</v>
      </c>
      <c r="K49" s="33"/>
      <c r="L49" s="95" t="str">
        <f t="shared" si="2"/>
        <v>No cotiza</v>
      </c>
      <c r="M49" s="285" t="str">
        <f t="shared" si="3"/>
        <v/>
      </c>
      <c r="O49" s="261" t="b">
        <f t="shared" si="4"/>
        <v>0</v>
      </c>
      <c r="P49" s="261" t="b">
        <f t="shared" si="9"/>
        <v>0</v>
      </c>
      <c r="Q49" s="261" t="b">
        <f t="shared" si="10"/>
        <v>0</v>
      </c>
      <c r="R49" s="261" t="b">
        <f t="shared" si="11"/>
        <v>0</v>
      </c>
      <c r="S49" s="80" t="b">
        <f t="shared" si="8"/>
        <v>0</v>
      </c>
    </row>
    <row r="50" spans="2:19" ht="29.25" customHeight="1">
      <c r="B50" s="293">
        <v>30</v>
      </c>
      <c r="C50" s="272" t="s">
        <v>128</v>
      </c>
      <c r="D50" s="294" t="s">
        <v>410</v>
      </c>
      <c r="E50" s="294" t="s">
        <v>420</v>
      </c>
      <c r="F50" s="32"/>
      <c r="G50" s="33"/>
      <c r="H50" s="95" t="str">
        <f t="shared" si="0"/>
        <v>No cotiza</v>
      </c>
      <c r="I50" s="33"/>
      <c r="J50" s="95" t="str">
        <f t="shared" si="1"/>
        <v>No cotiza</v>
      </c>
      <c r="K50" s="33"/>
      <c r="L50" s="95" t="str">
        <f t="shared" si="2"/>
        <v>No cotiza</v>
      </c>
      <c r="M50" s="285" t="str">
        <f t="shared" si="3"/>
        <v/>
      </c>
      <c r="O50" s="261" t="b">
        <f t="shared" si="4"/>
        <v>0</v>
      </c>
      <c r="P50" s="261" t="b">
        <f t="shared" si="9"/>
        <v>0</v>
      </c>
      <c r="Q50" s="261" t="b">
        <f t="shared" si="10"/>
        <v>0</v>
      </c>
      <c r="R50" s="261" t="b">
        <f t="shared" si="11"/>
        <v>0</v>
      </c>
      <c r="S50" s="80" t="b">
        <f t="shared" si="8"/>
        <v>0</v>
      </c>
    </row>
    <row r="51" spans="2:19" ht="29.25" customHeight="1">
      <c r="B51" s="293">
        <v>31</v>
      </c>
      <c r="C51" s="272" t="s">
        <v>128</v>
      </c>
      <c r="D51" s="294" t="s">
        <v>411</v>
      </c>
      <c r="E51" s="294" t="s">
        <v>417</v>
      </c>
      <c r="F51" s="32"/>
      <c r="G51" s="33"/>
      <c r="H51" s="95" t="str">
        <f t="shared" si="0"/>
        <v>No cotiza</v>
      </c>
      <c r="I51" s="33"/>
      <c r="J51" s="95" t="str">
        <f t="shared" si="1"/>
        <v>No cotiza</v>
      </c>
      <c r="K51" s="33"/>
      <c r="L51" s="95" t="str">
        <f t="shared" si="2"/>
        <v>No cotiza</v>
      </c>
      <c r="M51" s="285" t="str">
        <f t="shared" si="3"/>
        <v/>
      </c>
      <c r="O51" s="261" t="b">
        <f t="shared" si="4"/>
        <v>0</v>
      </c>
      <c r="P51" s="261" t="b">
        <f t="shared" si="9"/>
        <v>0</v>
      </c>
      <c r="Q51" s="261" t="b">
        <f t="shared" si="10"/>
        <v>0</v>
      </c>
      <c r="R51" s="261" t="b">
        <f t="shared" si="11"/>
        <v>0</v>
      </c>
      <c r="S51" s="80" t="b">
        <f t="shared" si="8"/>
        <v>0</v>
      </c>
    </row>
    <row r="52" spans="2:19" ht="29.25" customHeight="1">
      <c r="B52" s="293">
        <v>32</v>
      </c>
      <c r="C52" s="272" t="s">
        <v>128</v>
      </c>
      <c r="D52" s="294" t="s">
        <v>411</v>
      </c>
      <c r="E52" s="294" t="s">
        <v>418</v>
      </c>
      <c r="F52" s="32"/>
      <c r="G52" s="33"/>
      <c r="H52" s="95" t="str">
        <f t="shared" si="0"/>
        <v>No cotiza</v>
      </c>
      <c r="I52" s="33"/>
      <c r="J52" s="95" t="str">
        <f t="shared" si="1"/>
        <v>No cotiza</v>
      </c>
      <c r="K52" s="33"/>
      <c r="L52" s="95" t="str">
        <f t="shared" si="2"/>
        <v>No cotiza</v>
      </c>
      <c r="M52" s="285" t="str">
        <f t="shared" si="3"/>
        <v/>
      </c>
      <c r="O52" s="261" t="b">
        <f t="shared" si="4"/>
        <v>0</v>
      </c>
      <c r="P52" s="261" t="b">
        <f t="shared" si="9"/>
        <v>0</v>
      </c>
      <c r="Q52" s="261" t="b">
        <f t="shared" si="10"/>
        <v>0</v>
      </c>
      <c r="R52" s="261" t="b">
        <f t="shared" si="11"/>
        <v>0</v>
      </c>
      <c r="S52" s="80" t="b">
        <f t="shared" si="8"/>
        <v>0</v>
      </c>
    </row>
    <row r="53" spans="2:19" ht="29.25" customHeight="1">
      <c r="B53" s="293">
        <v>33</v>
      </c>
      <c r="C53" s="272" t="s">
        <v>128</v>
      </c>
      <c r="D53" s="294" t="s">
        <v>412</v>
      </c>
      <c r="E53" s="294" t="s">
        <v>417</v>
      </c>
      <c r="F53" s="32"/>
      <c r="G53" s="33"/>
      <c r="H53" s="95" t="str">
        <f t="shared" si="0"/>
        <v>No cotiza</v>
      </c>
      <c r="I53" s="33"/>
      <c r="J53" s="95" t="str">
        <f t="shared" si="1"/>
        <v>No cotiza</v>
      </c>
      <c r="K53" s="33"/>
      <c r="L53" s="95" t="str">
        <f t="shared" si="2"/>
        <v>No cotiza</v>
      </c>
      <c r="M53" s="285" t="str">
        <f t="shared" si="3"/>
        <v/>
      </c>
      <c r="O53" s="261" t="b">
        <f t="shared" si="4"/>
        <v>0</v>
      </c>
      <c r="P53" s="261" t="b">
        <f t="shared" si="9"/>
        <v>0</v>
      </c>
      <c r="Q53" s="261" t="b">
        <f t="shared" si="10"/>
        <v>0</v>
      </c>
      <c r="R53" s="261" t="b">
        <f t="shared" si="11"/>
        <v>0</v>
      </c>
      <c r="S53" s="80" t="b">
        <f t="shared" si="8"/>
        <v>0</v>
      </c>
    </row>
    <row r="54" spans="2:19" ht="29.25" customHeight="1">
      <c r="B54" s="293">
        <v>34</v>
      </c>
      <c r="C54" s="272" t="s">
        <v>128</v>
      </c>
      <c r="D54" s="294" t="s">
        <v>412</v>
      </c>
      <c r="E54" s="294" t="s">
        <v>418</v>
      </c>
      <c r="F54" s="32"/>
      <c r="G54" s="33"/>
      <c r="H54" s="95" t="str">
        <f t="shared" si="0"/>
        <v>No cotiza</v>
      </c>
      <c r="I54" s="33"/>
      <c r="J54" s="95" t="str">
        <f t="shared" si="1"/>
        <v>No cotiza</v>
      </c>
      <c r="K54" s="33"/>
      <c r="L54" s="95" t="str">
        <f t="shared" si="2"/>
        <v>No cotiza</v>
      </c>
      <c r="M54" s="285" t="str">
        <f t="shared" si="3"/>
        <v/>
      </c>
      <c r="O54" s="261" t="b">
        <f t="shared" si="4"/>
        <v>0</v>
      </c>
      <c r="P54" s="261" t="b">
        <f t="shared" si="9"/>
        <v>0</v>
      </c>
      <c r="Q54" s="261" t="b">
        <f t="shared" si="10"/>
        <v>0</v>
      </c>
      <c r="R54" s="261" t="b">
        <f t="shared" si="11"/>
        <v>0</v>
      </c>
      <c r="S54" s="80" t="b">
        <f t="shared" si="8"/>
        <v>0</v>
      </c>
    </row>
    <row r="55" spans="2:19" ht="29.25" customHeight="1">
      <c r="B55" s="293">
        <v>35</v>
      </c>
      <c r="C55" s="272" t="s">
        <v>128</v>
      </c>
      <c r="D55" s="294" t="s">
        <v>413</v>
      </c>
      <c r="E55" s="294" t="s">
        <v>417</v>
      </c>
      <c r="F55" s="32"/>
      <c r="G55" s="33"/>
      <c r="H55" s="95" t="str">
        <f t="shared" si="0"/>
        <v>No cotiza</v>
      </c>
      <c r="I55" s="33"/>
      <c r="J55" s="95" t="str">
        <f t="shared" si="1"/>
        <v>No cotiza</v>
      </c>
      <c r="K55" s="33"/>
      <c r="L55" s="95" t="str">
        <f t="shared" si="2"/>
        <v>No cotiza</v>
      </c>
      <c r="M55" s="285" t="str">
        <f t="shared" si="3"/>
        <v/>
      </c>
      <c r="O55" s="261" t="b">
        <f t="shared" si="4"/>
        <v>0</v>
      </c>
      <c r="P55" s="261" t="b">
        <f t="shared" si="9"/>
        <v>0</v>
      </c>
      <c r="Q55" s="261" t="b">
        <f t="shared" si="10"/>
        <v>0</v>
      </c>
      <c r="R55" s="261" t="b">
        <f t="shared" si="11"/>
        <v>0</v>
      </c>
      <c r="S55" s="80" t="b">
        <f t="shared" si="8"/>
        <v>0</v>
      </c>
    </row>
    <row r="56" spans="2:19" ht="29.25" customHeight="1">
      <c r="B56" s="293">
        <v>36</v>
      </c>
      <c r="C56" s="272" t="s">
        <v>126</v>
      </c>
      <c r="D56" s="294" t="s">
        <v>404</v>
      </c>
      <c r="E56" s="294" t="s">
        <v>422</v>
      </c>
      <c r="F56" s="32"/>
      <c r="G56" s="33"/>
      <c r="H56" s="95" t="str">
        <f t="shared" si="0"/>
        <v>No cotiza</v>
      </c>
      <c r="I56" s="33"/>
      <c r="J56" s="95" t="str">
        <f t="shared" si="1"/>
        <v>No cotiza</v>
      </c>
      <c r="K56" s="33"/>
      <c r="L56" s="95" t="str">
        <f t="shared" si="2"/>
        <v>No cotiza</v>
      </c>
      <c r="M56" s="285" t="str">
        <f t="shared" si="3"/>
        <v/>
      </c>
      <c r="O56" s="261" t="b">
        <f t="shared" si="4"/>
        <v>0</v>
      </c>
      <c r="P56" s="261" t="b">
        <f t="shared" si="9"/>
        <v>0</v>
      </c>
      <c r="Q56" s="261" t="b">
        <f t="shared" si="10"/>
        <v>0</v>
      </c>
      <c r="R56" s="261" t="b">
        <f t="shared" si="11"/>
        <v>0</v>
      </c>
      <c r="S56" s="80" t="b">
        <f t="shared" si="8"/>
        <v>0</v>
      </c>
    </row>
    <row r="57" spans="2:19" ht="29.25" customHeight="1">
      <c r="B57" s="293">
        <v>37</v>
      </c>
      <c r="C57" s="272" t="s">
        <v>126</v>
      </c>
      <c r="D57" s="294" t="s">
        <v>404</v>
      </c>
      <c r="E57" s="294" t="s">
        <v>423</v>
      </c>
      <c r="F57" s="32"/>
      <c r="G57" s="33"/>
      <c r="H57" s="95" t="str">
        <f t="shared" si="0"/>
        <v>No cotiza</v>
      </c>
      <c r="I57" s="33"/>
      <c r="J57" s="95" t="str">
        <f t="shared" si="1"/>
        <v>No cotiza</v>
      </c>
      <c r="K57" s="33"/>
      <c r="L57" s="95" t="str">
        <f t="shared" si="2"/>
        <v>No cotiza</v>
      </c>
      <c r="M57" s="285" t="str">
        <f t="shared" si="3"/>
        <v/>
      </c>
      <c r="O57" s="261" t="b">
        <f t="shared" si="4"/>
        <v>0</v>
      </c>
      <c r="P57" s="261" t="b">
        <f t="shared" si="9"/>
        <v>0</v>
      </c>
      <c r="Q57" s="261" t="b">
        <f t="shared" si="10"/>
        <v>0</v>
      </c>
      <c r="R57" s="261" t="b">
        <f t="shared" si="11"/>
        <v>0</v>
      </c>
      <c r="S57" s="80" t="b">
        <f t="shared" si="8"/>
        <v>0</v>
      </c>
    </row>
    <row r="58" spans="2:19" ht="29.25" customHeight="1">
      <c r="B58" s="293">
        <v>38</v>
      </c>
      <c r="C58" s="272" t="s">
        <v>126</v>
      </c>
      <c r="D58" s="294" t="s">
        <v>405</v>
      </c>
      <c r="E58" s="294" t="s">
        <v>423</v>
      </c>
      <c r="F58" s="32"/>
      <c r="G58" s="33"/>
      <c r="H58" s="95" t="str">
        <f t="shared" si="0"/>
        <v>No cotiza</v>
      </c>
      <c r="I58" s="33"/>
      <c r="J58" s="95" t="str">
        <f t="shared" si="1"/>
        <v>No cotiza</v>
      </c>
      <c r="K58" s="33"/>
      <c r="L58" s="95" t="str">
        <f t="shared" si="2"/>
        <v>No cotiza</v>
      </c>
      <c r="M58" s="285" t="str">
        <f t="shared" si="3"/>
        <v/>
      </c>
      <c r="O58" s="261" t="b">
        <f t="shared" si="4"/>
        <v>0</v>
      </c>
      <c r="P58" s="261" t="b">
        <f t="shared" si="9"/>
        <v>0</v>
      </c>
      <c r="Q58" s="261" t="b">
        <f t="shared" si="10"/>
        <v>0</v>
      </c>
      <c r="R58" s="261" t="b">
        <f t="shared" si="11"/>
        <v>0</v>
      </c>
      <c r="S58" s="80" t="b">
        <f t="shared" si="8"/>
        <v>0</v>
      </c>
    </row>
    <row r="59" spans="2:19" ht="29.25" customHeight="1">
      <c r="B59" s="293">
        <v>39</v>
      </c>
      <c r="C59" s="272" t="s">
        <v>126</v>
      </c>
      <c r="D59" s="294" t="s">
        <v>414</v>
      </c>
      <c r="E59" s="294" t="s">
        <v>422</v>
      </c>
      <c r="F59" s="32"/>
      <c r="G59" s="33"/>
      <c r="H59" s="95" t="str">
        <f t="shared" si="0"/>
        <v>No cotiza</v>
      </c>
      <c r="I59" s="33"/>
      <c r="J59" s="95" t="str">
        <f t="shared" si="1"/>
        <v>No cotiza</v>
      </c>
      <c r="K59" s="33"/>
      <c r="L59" s="95" t="str">
        <f t="shared" si="2"/>
        <v>No cotiza</v>
      </c>
      <c r="M59" s="285" t="str">
        <f t="shared" si="3"/>
        <v/>
      </c>
      <c r="O59" s="261" t="b">
        <f t="shared" si="4"/>
        <v>0</v>
      </c>
      <c r="P59" s="261" t="b">
        <f t="shared" si="9"/>
        <v>0</v>
      </c>
      <c r="Q59" s="261" t="b">
        <f t="shared" si="10"/>
        <v>0</v>
      </c>
      <c r="R59" s="261" t="b">
        <f t="shared" si="11"/>
        <v>0</v>
      </c>
      <c r="S59" s="80" t="b">
        <f t="shared" si="8"/>
        <v>0</v>
      </c>
    </row>
    <row r="60" spans="2:19" ht="29.25" customHeight="1">
      <c r="B60" s="293">
        <v>40</v>
      </c>
      <c r="C60" s="272" t="s">
        <v>126</v>
      </c>
      <c r="D60" s="294" t="s">
        <v>415</v>
      </c>
      <c r="E60" s="294" t="s">
        <v>424</v>
      </c>
      <c r="F60" s="32"/>
      <c r="G60" s="33"/>
      <c r="H60" s="95" t="str">
        <f t="shared" si="0"/>
        <v>No cotiza</v>
      </c>
      <c r="I60" s="33"/>
      <c r="J60" s="95" t="str">
        <f t="shared" si="1"/>
        <v>No cotiza</v>
      </c>
      <c r="K60" s="33"/>
      <c r="L60" s="95" t="str">
        <f t="shared" si="2"/>
        <v>No cotiza</v>
      </c>
      <c r="M60" s="285" t="str">
        <f t="shared" si="3"/>
        <v/>
      </c>
      <c r="O60" s="261" t="b">
        <f t="shared" si="4"/>
        <v>0</v>
      </c>
      <c r="P60" s="261" t="b">
        <f t="shared" si="9"/>
        <v>0</v>
      </c>
      <c r="Q60" s="261" t="b">
        <f t="shared" si="10"/>
        <v>0</v>
      </c>
      <c r="R60" s="261" t="b">
        <f t="shared" si="11"/>
        <v>0</v>
      </c>
      <c r="S60" s="80" t="b">
        <f t="shared" si="8"/>
        <v>0</v>
      </c>
    </row>
    <row r="61" spans="2:19" ht="29.25" customHeight="1">
      <c r="B61" s="293">
        <v>41</v>
      </c>
      <c r="C61" s="272" t="s">
        <v>126</v>
      </c>
      <c r="D61" s="294" t="s">
        <v>416</v>
      </c>
      <c r="E61" s="294" t="s">
        <v>422</v>
      </c>
      <c r="F61" s="32"/>
      <c r="G61" s="33"/>
      <c r="H61" s="95" t="str">
        <f t="shared" si="0"/>
        <v>No cotiza</v>
      </c>
      <c r="I61" s="33"/>
      <c r="J61" s="95" t="str">
        <f t="shared" si="1"/>
        <v>No cotiza</v>
      </c>
      <c r="K61" s="33"/>
      <c r="L61" s="95" t="str">
        <f t="shared" si="2"/>
        <v>No cotiza</v>
      </c>
      <c r="M61" s="285" t="str">
        <f t="shared" si="3"/>
        <v/>
      </c>
      <c r="O61" s="261" t="b">
        <f t="shared" si="4"/>
        <v>0</v>
      </c>
      <c r="P61" s="261" t="b">
        <f t="shared" si="9"/>
        <v>0</v>
      </c>
      <c r="Q61" s="261" t="b">
        <f t="shared" si="10"/>
        <v>0</v>
      </c>
      <c r="R61" s="261" t="b">
        <f t="shared" si="11"/>
        <v>0</v>
      </c>
      <c r="S61" s="80" t="b">
        <f t="shared" si="8"/>
        <v>0</v>
      </c>
    </row>
    <row r="62" spans="2:19" ht="29.25" customHeight="1">
      <c r="B62" s="293">
        <v>42</v>
      </c>
      <c r="C62" s="272" t="s">
        <v>126</v>
      </c>
      <c r="D62" s="294" t="s">
        <v>412</v>
      </c>
      <c r="E62" s="294" t="s">
        <v>423</v>
      </c>
      <c r="F62" s="32"/>
      <c r="G62" s="33"/>
      <c r="H62" s="95" t="str">
        <f t="shared" si="0"/>
        <v>No cotiza</v>
      </c>
      <c r="I62" s="33"/>
      <c r="J62" s="95" t="str">
        <f t="shared" si="1"/>
        <v>No cotiza</v>
      </c>
      <c r="K62" s="33"/>
      <c r="L62" s="95" t="str">
        <f t="shared" si="2"/>
        <v>No cotiza</v>
      </c>
      <c r="M62" s="285" t="str">
        <f t="shared" si="3"/>
        <v/>
      </c>
      <c r="O62" s="261" t="b">
        <f t="shared" si="4"/>
        <v>0</v>
      </c>
      <c r="P62" s="261" t="b">
        <f t="shared" si="9"/>
        <v>0</v>
      </c>
      <c r="Q62" s="261" t="b">
        <f t="shared" si="10"/>
        <v>0</v>
      </c>
      <c r="R62" s="261" t="b">
        <f t="shared" si="11"/>
        <v>0</v>
      </c>
      <c r="S62" s="80" t="b">
        <f t="shared" si="8"/>
        <v>0</v>
      </c>
    </row>
    <row r="63" spans="2:19" ht="29.25" customHeight="1">
      <c r="B63" s="293">
        <v>43</v>
      </c>
      <c r="C63" s="272" t="s">
        <v>127</v>
      </c>
      <c r="D63" s="294" t="s">
        <v>404</v>
      </c>
      <c r="E63" s="294" t="s">
        <v>425</v>
      </c>
      <c r="F63" s="32"/>
      <c r="G63" s="33"/>
      <c r="H63" s="95" t="str">
        <f t="shared" si="0"/>
        <v>No cotiza</v>
      </c>
      <c r="I63" s="33"/>
      <c r="J63" s="95" t="str">
        <f t="shared" si="1"/>
        <v>No cotiza</v>
      </c>
      <c r="K63" s="33"/>
      <c r="L63" s="95" t="str">
        <f t="shared" si="2"/>
        <v>No cotiza</v>
      </c>
      <c r="M63" s="285" t="str">
        <f t="shared" si="3"/>
        <v/>
      </c>
      <c r="O63" s="261" t="b">
        <f t="shared" si="4"/>
        <v>0</v>
      </c>
      <c r="P63" s="261" t="b">
        <f t="shared" si="9"/>
        <v>0</v>
      </c>
      <c r="Q63" s="261" t="b">
        <f t="shared" si="10"/>
        <v>0</v>
      </c>
      <c r="R63" s="261" t="b">
        <f t="shared" si="11"/>
        <v>0</v>
      </c>
      <c r="S63" s="80" t="b">
        <f t="shared" si="8"/>
        <v>0</v>
      </c>
    </row>
    <row r="64" spans="2:19" ht="29.25" customHeight="1">
      <c r="B64" s="293">
        <v>44</v>
      </c>
      <c r="C64" s="272" t="s">
        <v>127</v>
      </c>
      <c r="D64" s="294" t="s">
        <v>404</v>
      </c>
      <c r="E64" s="294" t="s">
        <v>426</v>
      </c>
      <c r="F64" s="32"/>
      <c r="G64" s="33"/>
      <c r="H64" s="95" t="str">
        <f t="shared" si="0"/>
        <v>No cotiza</v>
      </c>
      <c r="I64" s="33"/>
      <c r="J64" s="95" t="str">
        <f t="shared" si="1"/>
        <v>No cotiza</v>
      </c>
      <c r="K64" s="33"/>
      <c r="L64" s="95" t="str">
        <f t="shared" si="2"/>
        <v>No cotiza</v>
      </c>
      <c r="M64" s="285" t="str">
        <f t="shared" si="3"/>
        <v/>
      </c>
      <c r="O64" s="261" t="b">
        <f t="shared" si="4"/>
        <v>0</v>
      </c>
      <c r="P64" s="261" t="b">
        <f t="shared" si="9"/>
        <v>0</v>
      </c>
      <c r="Q64" s="261" t="b">
        <f t="shared" si="10"/>
        <v>0</v>
      </c>
      <c r="R64" s="261" t="b">
        <f t="shared" si="11"/>
        <v>0</v>
      </c>
      <c r="S64" s="80" t="b">
        <f t="shared" si="8"/>
        <v>0</v>
      </c>
    </row>
    <row r="65" spans="2:19" ht="29.25" customHeight="1">
      <c r="B65" s="293">
        <v>45</v>
      </c>
      <c r="C65" s="272" t="s">
        <v>127</v>
      </c>
      <c r="D65" s="294" t="s">
        <v>404</v>
      </c>
      <c r="E65" s="294" t="s">
        <v>427</v>
      </c>
      <c r="F65" s="32"/>
      <c r="G65" s="33"/>
      <c r="H65" s="95" t="str">
        <f t="shared" si="0"/>
        <v>No cotiza</v>
      </c>
      <c r="I65" s="33"/>
      <c r="J65" s="95" t="str">
        <f t="shared" si="1"/>
        <v>No cotiza</v>
      </c>
      <c r="K65" s="33"/>
      <c r="L65" s="95" t="str">
        <f t="shared" si="2"/>
        <v>No cotiza</v>
      </c>
      <c r="M65" s="285" t="str">
        <f t="shared" si="3"/>
        <v/>
      </c>
      <c r="O65" s="261" t="b">
        <f t="shared" si="4"/>
        <v>0</v>
      </c>
      <c r="P65" s="261" t="b">
        <f t="shared" si="9"/>
        <v>0</v>
      </c>
      <c r="Q65" s="261" t="b">
        <f t="shared" si="10"/>
        <v>0</v>
      </c>
      <c r="R65" s="261" t="b">
        <f t="shared" si="11"/>
        <v>0</v>
      </c>
      <c r="S65" s="80" t="b">
        <f t="shared" si="8"/>
        <v>0</v>
      </c>
    </row>
    <row r="66" spans="2:19" ht="29.25" customHeight="1">
      <c r="B66" s="293">
        <v>46</v>
      </c>
      <c r="C66" s="272" t="s">
        <v>127</v>
      </c>
      <c r="D66" s="294" t="s">
        <v>404</v>
      </c>
      <c r="E66" s="294" t="s">
        <v>428</v>
      </c>
      <c r="F66" s="32"/>
      <c r="G66" s="33"/>
      <c r="H66" s="95" t="str">
        <f t="shared" si="0"/>
        <v>No cotiza</v>
      </c>
      <c r="I66" s="33"/>
      <c r="J66" s="95" t="str">
        <f t="shared" si="1"/>
        <v>No cotiza</v>
      </c>
      <c r="K66" s="33"/>
      <c r="L66" s="95" t="str">
        <f t="shared" si="2"/>
        <v>No cotiza</v>
      </c>
      <c r="M66" s="285" t="str">
        <f t="shared" si="3"/>
        <v/>
      </c>
      <c r="O66" s="261" t="b">
        <f t="shared" si="4"/>
        <v>0</v>
      </c>
      <c r="P66" s="261" t="b">
        <f t="shared" si="9"/>
        <v>0</v>
      </c>
      <c r="Q66" s="261" t="b">
        <f t="shared" si="10"/>
        <v>0</v>
      </c>
      <c r="R66" s="261" t="b">
        <f t="shared" si="11"/>
        <v>0</v>
      </c>
      <c r="S66" s="80" t="b">
        <f t="shared" si="8"/>
        <v>0</v>
      </c>
    </row>
    <row r="67" spans="2:19" ht="29.25" customHeight="1">
      <c r="B67" s="293">
        <v>47</v>
      </c>
      <c r="C67" s="272" t="s">
        <v>129</v>
      </c>
      <c r="D67" s="294" t="s">
        <v>430</v>
      </c>
      <c r="E67" s="294" t="s">
        <v>430</v>
      </c>
      <c r="F67" s="32"/>
      <c r="G67" s="33"/>
      <c r="H67" s="95" t="str">
        <f t="shared" si="0"/>
        <v>No cotiza</v>
      </c>
      <c r="I67" s="33"/>
      <c r="J67" s="95" t="str">
        <f t="shared" si="1"/>
        <v>No cotiza</v>
      </c>
      <c r="K67" s="33"/>
      <c r="L67" s="95" t="str">
        <f t="shared" si="2"/>
        <v>No cotiza</v>
      </c>
      <c r="M67" s="285" t="str">
        <f t="shared" si="3"/>
        <v/>
      </c>
      <c r="O67" s="261" t="b">
        <f t="shared" si="4"/>
        <v>0</v>
      </c>
      <c r="P67" s="261" t="b">
        <f t="shared" si="9"/>
        <v>0</v>
      </c>
      <c r="Q67" s="261" t="b">
        <f t="shared" si="10"/>
        <v>0</v>
      </c>
      <c r="R67" s="261" t="b">
        <f t="shared" si="11"/>
        <v>0</v>
      </c>
      <c r="S67" s="80" t="b">
        <f t="shared" si="8"/>
        <v>0</v>
      </c>
    </row>
    <row r="68" spans="2:19" ht="29.25" customHeight="1">
      <c r="B68" s="293">
        <v>48</v>
      </c>
      <c r="C68" s="272" t="s">
        <v>130</v>
      </c>
      <c r="D68" s="294" t="s">
        <v>430</v>
      </c>
      <c r="E68" s="294" t="s">
        <v>430</v>
      </c>
      <c r="F68" s="32"/>
      <c r="G68" s="33"/>
      <c r="H68" s="95" t="str">
        <f t="shared" si="0"/>
        <v>No cotiza</v>
      </c>
      <c r="I68" s="33"/>
      <c r="J68" s="95" t="str">
        <f t="shared" si="1"/>
        <v>No cotiza</v>
      </c>
      <c r="K68" s="33"/>
      <c r="L68" s="95" t="str">
        <f t="shared" si="2"/>
        <v>No cotiza</v>
      </c>
      <c r="M68" s="285" t="str">
        <f t="shared" si="3"/>
        <v/>
      </c>
      <c r="O68" s="261" t="b">
        <f t="shared" si="4"/>
        <v>0</v>
      </c>
      <c r="P68" s="261" t="b">
        <f t="shared" si="9"/>
        <v>0</v>
      </c>
      <c r="Q68" s="261" t="b">
        <f t="shared" si="10"/>
        <v>0</v>
      </c>
      <c r="R68" s="261" t="b">
        <f t="shared" si="11"/>
        <v>0</v>
      </c>
      <c r="S68" s="80" t="b">
        <f t="shared" si="8"/>
        <v>0</v>
      </c>
    </row>
    <row r="69" spans="2:19" ht="29.25" customHeight="1">
      <c r="B69" s="293">
        <v>49</v>
      </c>
      <c r="C69" s="272" t="s">
        <v>131</v>
      </c>
      <c r="D69" s="294" t="s">
        <v>430</v>
      </c>
      <c r="E69" s="294" t="s">
        <v>430</v>
      </c>
      <c r="F69" s="32"/>
      <c r="G69" s="33"/>
      <c r="H69" s="95" t="str">
        <f t="shared" si="0"/>
        <v>No cotiza</v>
      </c>
      <c r="I69" s="33"/>
      <c r="J69" s="95" t="str">
        <f t="shared" si="1"/>
        <v>No cotiza</v>
      </c>
      <c r="K69" s="33"/>
      <c r="L69" s="95" t="str">
        <f t="shared" si="2"/>
        <v>No cotiza</v>
      </c>
      <c r="M69" s="285" t="str">
        <f t="shared" si="3"/>
        <v/>
      </c>
      <c r="O69" s="261" t="b">
        <f t="shared" si="4"/>
        <v>0</v>
      </c>
      <c r="P69" s="261" t="b">
        <f t="shared" si="9"/>
        <v>0</v>
      </c>
      <c r="Q69" s="261" t="b">
        <f t="shared" si="10"/>
        <v>0</v>
      </c>
      <c r="R69" s="261" t="b">
        <f t="shared" si="11"/>
        <v>0</v>
      </c>
      <c r="S69" s="80" t="b">
        <f t="shared" si="8"/>
        <v>0</v>
      </c>
    </row>
    <row r="70" spans="2:19" ht="29.25" customHeight="1">
      <c r="B70" s="293">
        <v>50</v>
      </c>
      <c r="C70" s="272" t="s">
        <v>132</v>
      </c>
      <c r="D70" s="294" t="s">
        <v>430</v>
      </c>
      <c r="E70" s="294" t="s">
        <v>430</v>
      </c>
      <c r="F70" s="32"/>
      <c r="G70" s="33"/>
      <c r="H70" s="95" t="str">
        <f t="shared" si="0"/>
        <v>No cotiza</v>
      </c>
      <c r="I70" s="33"/>
      <c r="J70" s="95" t="str">
        <f t="shared" si="1"/>
        <v>No cotiza</v>
      </c>
      <c r="K70" s="33"/>
      <c r="L70" s="95" t="str">
        <f t="shared" si="2"/>
        <v>No cotiza</v>
      </c>
      <c r="M70" s="285" t="str">
        <f t="shared" si="3"/>
        <v/>
      </c>
      <c r="O70" s="261" t="b">
        <f t="shared" si="4"/>
        <v>0</v>
      </c>
      <c r="P70" s="261" t="b">
        <f t="shared" si="9"/>
        <v>0</v>
      </c>
      <c r="Q70" s="261" t="b">
        <f t="shared" si="10"/>
        <v>0</v>
      </c>
      <c r="R70" s="261" t="b">
        <f t="shared" si="11"/>
        <v>0</v>
      </c>
      <c r="S70" s="80" t="b">
        <f t="shared" si="8"/>
        <v>0</v>
      </c>
    </row>
    <row r="71" spans="2:19" ht="29.25" customHeight="1">
      <c r="B71" s="293">
        <v>51</v>
      </c>
      <c r="C71" s="272" t="s">
        <v>133</v>
      </c>
      <c r="D71" s="294" t="s">
        <v>430</v>
      </c>
      <c r="E71" s="294" t="s">
        <v>430</v>
      </c>
      <c r="F71" s="32"/>
      <c r="G71" s="33"/>
      <c r="H71" s="95" t="str">
        <f t="shared" si="0"/>
        <v>No cotiza</v>
      </c>
      <c r="I71" s="33"/>
      <c r="J71" s="95" t="str">
        <f t="shared" si="1"/>
        <v>No cotiza</v>
      </c>
      <c r="K71" s="33"/>
      <c r="L71" s="95" t="str">
        <f t="shared" si="2"/>
        <v>No cotiza</v>
      </c>
      <c r="M71" s="285" t="str">
        <f t="shared" si="3"/>
        <v/>
      </c>
      <c r="O71" s="261" t="b">
        <f t="shared" si="4"/>
        <v>0</v>
      </c>
      <c r="P71" s="261" t="b">
        <f t="shared" si="9"/>
        <v>0</v>
      </c>
      <c r="Q71" s="261" t="b">
        <f t="shared" si="10"/>
        <v>0</v>
      </c>
      <c r="R71" s="261" t="b">
        <f t="shared" si="11"/>
        <v>0</v>
      </c>
      <c r="S71" s="80" t="b">
        <f t="shared" si="8"/>
        <v>0</v>
      </c>
    </row>
    <row r="72" spans="2:19" ht="29.25" customHeight="1">
      <c r="B72" s="293">
        <v>52</v>
      </c>
      <c r="C72" s="272" t="s">
        <v>134</v>
      </c>
      <c r="D72" s="294" t="s">
        <v>430</v>
      </c>
      <c r="E72" s="294" t="s">
        <v>430</v>
      </c>
      <c r="F72" s="32"/>
      <c r="G72" s="33"/>
      <c r="H72" s="95" t="str">
        <f t="shared" si="0"/>
        <v>No cotiza</v>
      </c>
      <c r="I72" s="33"/>
      <c r="J72" s="95" t="str">
        <f t="shared" si="1"/>
        <v>No cotiza</v>
      </c>
      <c r="K72" s="33"/>
      <c r="L72" s="95" t="str">
        <f t="shared" si="2"/>
        <v>No cotiza</v>
      </c>
      <c r="M72" s="285" t="str">
        <f t="shared" si="3"/>
        <v/>
      </c>
      <c r="O72" s="261" t="b">
        <f t="shared" si="4"/>
        <v>0</v>
      </c>
      <c r="P72" s="261" t="b">
        <f t="shared" si="9"/>
        <v>0</v>
      </c>
      <c r="Q72" s="261" t="b">
        <f t="shared" si="10"/>
        <v>0</v>
      </c>
      <c r="R72" s="261" t="b">
        <f t="shared" si="11"/>
        <v>0</v>
      </c>
      <c r="S72" s="80" t="b">
        <f t="shared" si="8"/>
        <v>0</v>
      </c>
    </row>
    <row r="73" spans="2:19" ht="29.25" customHeight="1">
      <c r="B73" s="293">
        <v>53</v>
      </c>
      <c r="C73" s="272" t="s">
        <v>135</v>
      </c>
      <c r="D73" s="294" t="s">
        <v>430</v>
      </c>
      <c r="E73" s="294" t="s">
        <v>430</v>
      </c>
      <c r="F73" s="32"/>
      <c r="G73" s="33"/>
      <c r="H73" s="95" t="str">
        <f t="shared" si="0"/>
        <v>No cotiza</v>
      </c>
      <c r="I73" s="33"/>
      <c r="J73" s="95" t="str">
        <f t="shared" si="1"/>
        <v>No cotiza</v>
      </c>
      <c r="K73" s="33"/>
      <c r="L73" s="95" t="str">
        <f t="shared" si="2"/>
        <v>No cotiza</v>
      </c>
      <c r="M73" s="285" t="str">
        <f t="shared" si="3"/>
        <v/>
      </c>
      <c r="O73" s="261" t="b">
        <f t="shared" si="4"/>
        <v>0</v>
      </c>
      <c r="P73" s="261" t="b">
        <f t="shared" si="9"/>
        <v>0</v>
      </c>
      <c r="Q73" s="261" t="b">
        <f t="shared" si="10"/>
        <v>0</v>
      </c>
      <c r="R73" s="261" t="b">
        <f t="shared" si="11"/>
        <v>0</v>
      </c>
      <c r="S73" s="80" t="b">
        <f t="shared" si="8"/>
        <v>0</v>
      </c>
    </row>
    <row r="74" spans="2:19" ht="29.25" customHeight="1">
      <c r="B74" s="293">
        <v>54</v>
      </c>
      <c r="C74" s="272" t="s">
        <v>136</v>
      </c>
      <c r="D74" s="294" t="s">
        <v>430</v>
      </c>
      <c r="E74" s="294" t="s">
        <v>430</v>
      </c>
      <c r="F74" s="32"/>
      <c r="G74" s="33"/>
      <c r="H74" s="95" t="str">
        <f t="shared" si="0"/>
        <v>No cotiza</v>
      </c>
      <c r="I74" s="33"/>
      <c r="J74" s="95" t="str">
        <f t="shared" si="1"/>
        <v>No cotiza</v>
      </c>
      <c r="K74" s="33"/>
      <c r="L74" s="95" t="str">
        <f t="shared" si="2"/>
        <v>No cotiza</v>
      </c>
      <c r="M74" s="285" t="str">
        <f t="shared" si="3"/>
        <v/>
      </c>
      <c r="O74" s="261" t="b">
        <f t="shared" si="4"/>
        <v>0</v>
      </c>
      <c r="P74" s="261" t="b">
        <f t="shared" si="9"/>
        <v>0</v>
      </c>
      <c r="Q74" s="261" t="b">
        <f t="shared" si="10"/>
        <v>0</v>
      </c>
      <c r="R74" s="261" t="b">
        <f t="shared" si="11"/>
        <v>0</v>
      </c>
      <c r="S74" s="80" t="b">
        <f t="shared" si="8"/>
        <v>0</v>
      </c>
    </row>
    <row r="75" spans="2:19" ht="29.25" customHeight="1">
      <c r="B75" s="293">
        <v>55</v>
      </c>
      <c r="C75" s="272" t="s">
        <v>137</v>
      </c>
      <c r="D75" s="294" t="s">
        <v>430</v>
      </c>
      <c r="E75" s="294" t="s">
        <v>430</v>
      </c>
      <c r="F75" s="32"/>
      <c r="G75" s="33"/>
      <c r="H75" s="95" t="str">
        <f t="shared" si="0"/>
        <v>No cotiza</v>
      </c>
      <c r="I75" s="33"/>
      <c r="J75" s="95" t="str">
        <f t="shared" si="1"/>
        <v>No cotiza</v>
      </c>
      <c r="K75" s="33"/>
      <c r="L75" s="95" t="str">
        <f t="shared" si="2"/>
        <v>No cotiza</v>
      </c>
      <c r="M75" s="285" t="str">
        <f t="shared" si="3"/>
        <v/>
      </c>
      <c r="O75" s="261" t="b">
        <f t="shared" si="4"/>
        <v>0</v>
      </c>
      <c r="P75" s="261" t="b">
        <f t="shared" si="9"/>
        <v>0</v>
      </c>
      <c r="Q75" s="261" t="b">
        <f t="shared" si="10"/>
        <v>0</v>
      </c>
      <c r="R75" s="261" t="b">
        <f t="shared" si="11"/>
        <v>0</v>
      </c>
      <c r="S75" s="80" t="b">
        <f t="shared" si="8"/>
        <v>0</v>
      </c>
    </row>
    <row r="76" spans="2:19" ht="29.25" customHeight="1">
      <c r="B76" s="293">
        <v>56</v>
      </c>
      <c r="C76" s="272" t="s">
        <v>138</v>
      </c>
      <c r="D76" s="294" t="s">
        <v>430</v>
      </c>
      <c r="E76" s="294" t="s">
        <v>430</v>
      </c>
      <c r="F76" s="32"/>
      <c r="G76" s="33"/>
      <c r="H76" s="95" t="str">
        <f t="shared" si="0"/>
        <v>No cotiza</v>
      </c>
      <c r="I76" s="33"/>
      <c r="J76" s="95" t="str">
        <f t="shared" si="1"/>
        <v>No cotiza</v>
      </c>
      <c r="K76" s="33"/>
      <c r="L76" s="95" t="str">
        <f t="shared" si="2"/>
        <v>No cotiza</v>
      </c>
      <c r="M76" s="285" t="str">
        <f t="shared" si="3"/>
        <v/>
      </c>
      <c r="O76" s="261" t="b">
        <f t="shared" si="4"/>
        <v>0</v>
      </c>
      <c r="P76" s="261" t="b">
        <f t="shared" si="9"/>
        <v>0</v>
      </c>
      <c r="Q76" s="261" t="b">
        <f t="shared" si="10"/>
        <v>0</v>
      </c>
      <c r="R76" s="261" t="b">
        <f t="shared" si="11"/>
        <v>0</v>
      </c>
      <c r="S76" s="80" t="b">
        <f t="shared" si="8"/>
        <v>0</v>
      </c>
    </row>
    <row r="77" spans="2:19" ht="29.25" customHeight="1">
      <c r="B77" s="293">
        <v>57</v>
      </c>
      <c r="C77" s="272" t="s">
        <v>139</v>
      </c>
      <c r="D77" s="294" t="s">
        <v>430</v>
      </c>
      <c r="E77" s="294" t="s">
        <v>430</v>
      </c>
      <c r="F77" s="32"/>
      <c r="G77" s="33"/>
      <c r="H77" s="95" t="str">
        <f t="shared" si="0"/>
        <v>No cotiza</v>
      </c>
      <c r="I77" s="33"/>
      <c r="J77" s="95" t="str">
        <f t="shared" si="1"/>
        <v>No cotiza</v>
      </c>
      <c r="K77" s="33"/>
      <c r="L77" s="95" t="str">
        <f t="shared" si="2"/>
        <v>No cotiza</v>
      </c>
      <c r="M77" s="285" t="str">
        <f t="shared" si="3"/>
        <v/>
      </c>
      <c r="O77" s="261" t="b">
        <f t="shared" si="4"/>
        <v>0</v>
      </c>
      <c r="P77" s="261" t="b">
        <f t="shared" si="9"/>
        <v>0</v>
      </c>
      <c r="Q77" s="261" t="b">
        <f t="shared" si="10"/>
        <v>0</v>
      </c>
      <c r="R77" s="261" t="b">
        <f t="shared" si="11"/>
        <v>0</v>
      </c>
      <c r="S77" s="80" t="b">
        <f t="shared" si="8"/>
        <v>0</v>
      </c>
    </row>
    <row r="78" spans="2:19" ht="29.25" customHeight="1">
      <c r="B78" s="293">
        <v>58</v>
      </c>
      <c r="C78" s="272" t="s">
        <v>140</v>
      </c>
      <c r="D78" s="294" t="s">
        <v>430</v>
      </c>
      <c r="E78" s="294" t="s">
        <v>430</v>
      </c>
      <c r="F78" s="32"/>
      <c r="G78" s="33"/>
      <c r="H78" s="95" t="str">
        <f t="shared" si="0"/>
        <v>No cotiza</v>
      </c>
      <c r="I78" s="33"/>
      <c r="J78" s="95" t="str">
        <f t="shared" si="1"/>
        <v>No cotiza</v>
      </c>
      <c r="K78" s="33"/>
      <c r="L78" s="95" t="str">
        <f t="shared" si="2"/>
        <v>No cotiza</v>
      </c>
      <c r="M78" s="285" t="str">
        <f t="shared" si="3"/>
        <v/>
      </c>
      <c r="O78" s="261" t="b">
        <f t="shared" si="4"/>
        <v>0</v>
      </c>
      <c r="P78" s="261" t="b">
        <f t="shared" si="9"/>
        <v>0</v>
      </c>
      <c r="Q78" s="261" t="b">
        <f t="shared" si="10"/>
        <v>0</v>
      </c>
      <c r="R78" s="261" t="b">
        <f t="shared" si="11"/>
        <v>0</v>
      </c>
      <c r="S78" s="80" t="b">
        <f t="shared" si="8"/>
        <v>0</v>
      </c>
    </row>
    <row r="79" spans="2:19" ht="29.25" customHeight="1">
      <c r="B79" s="293">
        <v>59</v>
      </c>
      <c r="C79" s="272" t="s">
        <v>141</v>
      </c>
      <c r="D79" s="294" t="s">
        <v>430</v>
      </c>
      <c r="E79" s="294" t="s">
        <v>430</v>
      </c>
      <c r="F79" s="32"/>
      <c r="G79" s="33"/>
      <c r="H79" s="95" t="str">
        <f t="shared" si="0"/>
        <v>No cotiza</v>
      </c>
      <c r="I79" s="33"/>
      <c r="J79" s="95" t="str">
        <f t="shared" si="1"/>
        <v>No cotiza</v>
      </c>
      <c r="K79" s="33"/>
      <c r="L79" s="95" t="str">
        <f t="shared" si="2"/>
        <v>No cotiza</v>
      </c>
      <c r="M79" s="285" t="str">
        <f t="shared" si="3"/>
        <v/>
      </c>
      <c r="O79" s="261" t="b">
        <f t="shared" si="4"/>
        <v>0</v>
      </c>
      <c r="P79" s="261" t="b">
        <f t="shared" si="9"/>
        <v>0</v>
      </c>
      <c r="Q79" s="261" t="b">
        <f t="shared" si="10"/>
        <v>0</v>
      </c>
      <c r="R79" s="261" t="b">
        <f t="shared" si="11"/>
        <v>0</v>
      </c>
      <c r="S79" s="80" t="b">
        <f t="shared" si="8"/>
        <v>0</v>
      </c>
    </row>
    <row r="80" spans="2:19" ht="29.25" customHeight="1">
      <c r="B80" s="293">
        <v>60</v>
      </c>
      <c r="C80" s="272" t="s">
        <v>142</v>
      </c>
      <c r="D80" s="294" t="s">
        <v>430</v>
      </c>
      <c r="E80" s="294" t="s">
        <v>430</v>
      </c>
      <c r="F80" s="32"/>
      <c r="G80" s="33"/>
      <c r="H80" s="95" t="str">
        <f t="shared" si="0"/>
        <v>No cotiza</v>
      </c>
      <c r="I80" s="33"/>
      <c r="J80" s="95" t="str">
        <f t="shared" si="1"/>
        <v>No cotiza</v>
      </c>
      <c r="K80" s="33"/>
      <c r="L80" s="95" t="str">
        <f t="shared" si="2"/>
        <v>No cotiza</v>
      </c>
      <c r="M80" s="285" t="str">
        <f t="shared" si="3"/>
        <v/>
      </c>
      <c r="O80" s="261" t="b">
        <f t="shared" si="4"/>
        <v>0</v>
      </c>
      <c r="P80" s="261" t="b">
        <f t="shared" si="9"/>
        <v>0</v>
      </c>
      <c r="Q80" s="261" t="b">
        <f t="shared" si="10"/>
        <v>0</v>
      </c>
      <c r="R80" s="261" t="b">
        <f t="shared" si="11"/>
        <v>0</v>
      </c>
      <c r="S80" s="80" t="b">
        <f t="shared" si="8"/>
        <v>0</v>
      </c>
    </row>
    <row r="81" spans="2:19" ht="29.25" customHeight="1">
      <c r="B81" s="293">
        <v>61</v>
      </c>
      <c r="C81" s="272" t="s">
        <v>143</v>
      </c>
      <c r="D81" s="294" t="s">
        <v>430</v>
      </c>
      <c r="E81" s="294" t="s">
        <v>430</v>
      </c>
      <c r="F81" s="32"/>
      <c r="G81" s="33"/>
      <c r="H81" s="95" t="str">
        <f t="shared" si="0"/>
        <v>No cotiza</v>
      </c>
      <c r="I81" s="33"/>
      <c r="J81" s="95" t="str">
        <f t="shared" si="1"/>
        <v>No cotiza</v>
      </c>
      <c r="K81" s="33"/>
      <c r="L81" s="95" t="str">
        <f t="shared" si="2"/>
        <v>No cotiza</v>
      </c>
      <c r="M81" s="285" t="str">
        <f t="shared" si="3"/>
        <v/>
      </c>
      <c r="O81" s="261" t="b">
        <f t="shared" si="4"/>
        <v>0</v>
      </c>
      <c r="P81" s="261" t="b">
        <f t="shared" si="9"/>
        <v>0</v>
      </c>
      <c r="Q81" s="261" t="b">
        <f t="shared" si="10"/>
        <v>0</v>
      </c>
      <c r="R81" s="261" t="b">
        <f t="shared" si="11"/>
        <v>0</v>
      </c>
      <c r="S81" s="80" t="b">
        <f t="shared" si="8"/>
        <v>0</v>
      </c>
    </row>
    <row r="82" spans="2:19" ht="29.25" customHeight="1">
      <c r="B82" s="293">
        <v>62</v>
      </c>
      <c r="C82" s="272" t="s">
        <v>144</v>
      </c>
      <c r="D82" s="294" t="s">
        <v>430</v>
      </c>
      <c r="E82" s="294" t="s">
        <v>430</v>
      </c>
      <c r="F82" s="32"/>
      <c r="G82" s="33"/>
      <c r="H82" s="95" t="str">
        <f t="shared" si="0"/>
        <v>No cotiza</v>
      </c>
      <c r="I82" s="33"/>
      <c r="J82" s="95" t="str">
        <f t="shared" si="1"/>
        <v>No cotiza</v>
      </c>
      <c r="K82" s="33"/>
      <c r="L82" s="95" t="str">
        <f t="shared" si="2"/>
        <v>No cotiza</v>
      </c>
      <c r="M82" s="285" t="str">
        <f t="shared" si="3"/>
        <v/>
      </c>
      <c r="O82" s="261" t="b">
        <f t="shared" si="4"/>
        <v>0</v>
      </c>
      <c r="P82" s="261" t="b">
        <f t="shared" si="9"/>
        <v>0</v>
      </c>
      <c r="Q82" s="261" t="b">
        <f t="shared" si="10"/>
        <v>0</v>
      </c>
      <c r="R82" s="261" t="b">
        <f t="shared" si="11"/>
        <v>0</v>
      </c>
      <c r="S82" s="80" t="b">
        <f t="shared" si="8"/>
        <v>0</v>
      </c>
    </row>
    <row r="83" spans="2:19" ht="29.25" customHeight="1">
      <c r="B83" s="293">
        <v>63</v>
      </c>
      <c r="C83" s="272" t="s">
        <v>145</v>
      </c>
      <c r="D83" s="294" t="s">
        <v>211</v>
      </c>
      <c r="E83" s="294" t="s">
        <v>418</v>
      </c>
      <c r="F83" s="32"/>
      <c r="G83" s="33"/>
      <c r="H83" s="95" t="str">
        <f t="shared" si="0"/>
        <v>No cotiza</v>
      </c>
      <c r="I83" s="33"/>
      <c r="J83" s="95" t="str">
        <f t="shared" si="1"/>
        <v>No cotiza</v>
      </c>
      <c r="K83" s="33"/>
      <c r="L83" s="95" t="str">
        <f t="shared" si="2"/>
        <v>No cotiza</v>
      </c>
      <c r="M83" s="285" t="str">
        <f t="shared" si="3"/>
        <v/>
      </c>
      <c r="O83" s="261" t="b">
        <f t="shared" si="4"/>
        <v>0</v>
      </c>
      <c r="P83" s="261" t="b">
        <f t="shared" si="9"/>
        <v>0</v>
      </c>
      <c r="Q83" s="261" t="b">
        <f t="shared" si="10"/>
        <v>0</v>
      </c>
      <c r="R83" s="261" t="b">
        <f t="shared" si="11"/>
        <v>0</v>
      </c>
      <c r="S83" s="80" t="b">
        <f t="shared" si="8"/>
        <v>0</v>
      </c>
    </row>
    <row r="84" spans="2:19" ht="29.25" customHeight="1">
      <c r="B84" s="293">
        <v>64</v>
      </c>
      <c r="C84" s="272" t="s">
        <v>145</v>
      </c>
      <c r="D84" s="294" t="s">
        <v>211</v>
      </c>
      <c r="E84" s="294" t="s">
        <v>419</v>
      </c>
      <c r="F84" s="32"/>
      <c r="G84" s="33"/>
      <c r="H84" s="95" t="str">
        <f t="shared" si="0"/>
        <v>No cotiza</v>
      </c>
      <c r="I84" s="33"/>
      <c r="J84" s="95" t="str">
        <f t="shared" si="1"/>
        <v>No cotiza</v>
      </c>
      <c r="K84" s="33"/>
      <c r="L84" s="95" t="str">
        <f t="shared" si="2"/>
        <v>No cotiza</v>
      </c>
      <c r="M84" s="285" t="str">
        <f t="shared" si="3"/>
        <v/>
      </c>
      <c r="O84" s="261" t="b">
        <f t="shared" si="4"/>
        <v>0</v>
      </c>
      <c r="P84" s="261" t="b">
        <f t="shared" si="9"/>
        <v>0</v>
      </c>
      <c r="Q84" s="261" t="b">
        <f t="shared" si="10"/>
        <v>0</v>
      </c>
      <c r="R84" s="261" t="b">
        <f t="shared" si="11"/>
        <v>0</v>
      </c>
      <c r="S84" s="80" t="b">
        <f t="shared" si="8"/>
        <v>0</v>
      </c>
    </row>
    <row r="85" spans="2:19" ht="29.25" customHeight="1">
      <c r="B85" s="293">
        <v>65</v>
      </c>
      <c r="C85" s="272" t="s">
        <v>145</v>
      </c>
      <c r="D85" s="294" t="s">
        <v>406</v>
      </c>
      <c r="E85" s="294" t="s">
        <v>417</v>
      </c>
      <c r="F85" s="32"/>
      <c r="G85" s="33"/>
      <c r="H85" s="95" t="str">
        <f t="shared" ref="H85:H148" si="12">IFERROR(IF(OR(AND($F85="",G85=""),AND($F85="No cotiza",G85="No cotiza")),"No cotiza",IF(OR($F85="",$F85="No cotiza"),"Especifique la tarifa IVA",IF(OR(G85="",G85="No cotiza"),"Especifique el precio unitario antes de IVA",ROUND(G85*(1+$F85),0)))),"Imposible calcular")</f>
        <v>No cotiza</v>
      </c>
      <c r="I85" s="33"/>
      <c r="J85" s="95" t="str">
        <f t="shared" ref="J85:J148" si="13">IFERROR(IF(OR(AND($F85="",I85=""),AND($F85="No cotiza",I85="No cotiza")),"No cotiza",IF(OR($F85="",$F85="No cotiza"),"Especifique la tarifa IVA",IF(OR(I85="",I85="No cotiza"),"Especifique el precio unitario antes de IVA",ROUND(I85*(1+$F85),0)))),"Imposible calcular")</f>
        <v>No cotiza</v>
      </c>
      <c r="K85" s="33"/>
      <c r="L85" s="95" t="str">
        <f t="shared" ref="L85:L148" si="14">IFERROR(IF(OR(AND($F85="",K85=""),AND($F85="No cotiza",K85="No cotiza")),"No cotiza",IF(OR($F85="",$F85="No cotiza"),"Especifique la tarifa IVA",IF(OR(K85="",K85="No cotiza"),"Especifique el precio unitario antes de IVA",ROUND(K85*(1+$F85),0)))),"Imposible calcular")</f>
        <v>No cotiza</v>
      </c>
      <c r="M85" s="285" t="str">
        <f t="shared" ref="M85:M148" si="15">IF(AND(G85&lt;&gt;"",I85&lt;&gt;"",I85&lt;=G85),"Favor revisar precios, se espera que el precio unitario aumente con la dificultad de acceso",IF(AND(G85&lt;&gt;"",K85&lt;&gt;"",K85&lt;=G85),"Favor revisar precios, se espera que el precio unitario aumente con la dificultad de acceso",IF(AND(I85&lt;&gt;"",K85&lt;&gt;"",K85&lt;=I85),"Favor revisar precios, se espera que el precio unitario aumente con la dificultad de acceso","")))</f>
        <v/>
      </c>
      <c r="O85" s="261" t="b">
        <f t="shared" ref="O85:O148" si="16">+F85&lt;&gt;""</f>
        <v>0</v>
      </c>
      <c r="P85" s="261" t="b">
        <f t="shared" si="9"/>
        <v>0</v>
      </c>
      <c r="Q85" s="261" t="b">
        <f t="shared" si="10"/>
        <v>0</v>
      </c>
      <c r="R85" s="261" t="b">
        <f t="shared" si="11"/>
        <v>0</v>
      </c>
      <c r="S85" s="80" t="b">
        <f t="shared" ref="S85:S148" si="17">+F85=19%</f>
        <v>0</v>
      </c>
    </row>
    <row r="86" spans="2:19" ht="29.25" customHeight="1">
      <c r="B86" s="293">
        <v>66</v>
      </c>
      <c r="C86" s="272" t="s">
        <v>145</v>
      </c>
      <c r="D86" s="294" t="s">
        <v>406</v>
      </c>
      <c r="E86" s="294" t="s">
        <v>418</v>
      </c>
      <c r="F86" s="32"/>
      <c r="G86" s="33"/>
      <c r="H86" s="95" t="str">
        <f t="shared" si="12"/>
        <v>No cotiza</v>
      </c>
      <c r="I86" s="33"/>
      <c r="J86" s="95" t="str">
        <f t="shared" si="13"/>
        <v>No cotiza</v>
      </c>
      <c r="K86" s="33"/>
      <c r="L86" s="95" t="str">
        <f t="shared" si="14"/>
        <v>No cotiza</v>
      </c>
      <c r="M86" s="285" t="str">
        <f t="shared" si="15"/>
        <v/>
      </c>
      <c r="O86" s="261" t="b">
        <f t="shared" si="16"/>
        <v>0</v>
      </c>
      <c r="P86" s="261" t="b">
        <f t="shared" si="9"/>
        <v>0</v>
      </c>
      <c r="Q86" s="261" t="b">
        <f t="shared" si="10"/>
        <v>0</v>
      </c>
      <c r="R86" s="261" t="b">
        <f t="shared" si="11"/>
        <v>0</v>
      </c>
      <c r="S86" s="80" t="b">
        <f t="shared" si="17"/>
        <v>0</v>
      </c>
    </row>
    <row r="87" spans="2:19" ht="29.25" customHeight="1">
      <c r="B87" s="293">
        <v>67</v>
      </c>
      <c r="C87" s="272" t="s">
        <v>145</v>
      </c>
      <c r="D87" s="294" t="s">
        <v>406</v>
      </c>
      <c r="E87" s="294" t="s">
        <v>420</v>
      </c>
      <c r="F87" s="32"/>
      <c r="G87" s="33"/>
      <c r="H87" s="95" t="str">
        <f t="shared" si="12"/>
        <v>No cotiza</v>
      </c>
      <c r="I87" s="33"/>
      <c r="J87" s="95" t="str">
        <f t="shared" si="13"/>
        <v>No cotiza</v>
      </c>
      <c r="K87" s="33"/>
      <c r="L87" s="95" t="str">
        <f t="shared" si="14"/>
        <v>No cotiza</v>
      </c>
      <c r="M87" s="285" t="str">
        <f t="shared" si="15"/>
        <v/>
      </c>
      <c r="O87" s="261" t="b">
        <f t="shared" si="16"/>
        <v>0</v>
      </c>
      <c r="P87" s="261" t="b">
        <f t="shared" si="9"/>
        <v>0</v>
      </c>
      <c r="Q87" s="261" t="b">
        <f t="shared" si="10"/>
        <v>0</v>
      </c>
      <c r="R87" s="261" t="b">
        <f t="shared" si="11"/>
        <v>0</v>
      </c>
      <c r="S87" s="80" t="b">
        <f t="shared" si="17"/>
        <v>0</v>
      </c>
    </row>
    <row r="88" spans="2:19" ht="29.25" customHeight="1">
      <c r="B88" s="293">
        <v>68</v>
      </c>
      <c r="C88" s="272" t="s">
        <v>399</v>
      </c>
      <c r="D88" s="294" t="s">
        <v>406</v>
      </c>
      <c r="E88" s="294" t="s">
        <v>420</v>
      </c>
      <c r="F88" s="32"/>
      <c r="G88" s="33"/>
      <c r="H88" s="95" t="str">
        <f t="shared" si="12"/>
        <v>No cotiza</v>
      </c>
      <c r="I88" s="33"/>
      <c r="J88" s="95" t="str">
        <f t="shared" si="13"/>
        <v>No cotiza</v>
      </c>
      <c r="K88" s="33"/>
      <c r="L88" s="95" t="str">
        <f t="shared" si="14"/>
        <v>No cotiza</v>
      </c>
      <c r="M88" s="285" t="str">
        <f t="shared" si="15"/>
        <v/>
      </c>
      <c r="O88" s="261" t="b">
        <f t="shared" si="16"/>
        <v>0</v>
      </c>
      <c r="P88" s="261" t="b">
        <f t="shared" si="9"/>
        <v>0</v>
      </c>
      <c r="Q88" s="261" t="b">
        <f t="shared" si="10"/>
        <v>0</v>
      </c>
      <c r="R88" s="261" t="b">
        <f t="shared" si="11"/>
        <v>0</v>
      </c>
      <c r="S88" s="80" t="b">
        <f t="shared" si="17"/>
        <v>0</v>
      </c>
    </row>
    <row r="89" spans="2:19" ht="29.25" customHeight="1">
      <c r="B89" s="293">
        <v>69</v>
      </c>
      <c r="C89" s="272" t="s">
        <v>400</v>
      </c>
      <c r="D89" s="294" t="s">
        <v>406</v>
      </c>
      <c r="E89" s="294" t="s">
        <v>420</v>
      </c>
      <c r="F89" s="32"/>
      <c r="G89" s="33"/>
      <c r="H89" s="95" t="str">
        <f t="shared" si="12"/>
        <v>No cotiza</v>
      </c>
      <c r="I89" s="33"/>
      <c r="J89" s="95" t="str">
        <f t="shared" si="13"/>
        <v>No cotiza</v>
      </c>
      <c r="K89" s="33"/>
      <c r="L89" s="95" t="str">
        <f t="shared" si="14"/>
        <v>No cotiza</v>
      </c>
      <c r="M89" s="285" t="str">
        <f t="shared" si="15"/>
        <v/>
      </c>
      <c r="O89" s="261" t="b">
        <f t="shared" si="16"/>
        <v>0</v>
      </c>
      <c r="P89" s="261" t="b">
        <f t="shared" si="9"/>
        <v>0</v>
      </c>
      <c r="Q89" s="261" t="b">
        <f t="shared" si="10"/>
        <v>0</v>
      </c>
      <c r="R89" s="261" t="b">
        <f t="shared" si="11"/>
        <v>0</v>
      </c>
      <c r="S89" s="80" t="b">
        <f t="shared" si="17"/>
        <v>0</v>
      </c>
    </row>
    <row r="90" spans="2:19" ht="29.25" customHeight="1">
      <c r="B90" s="293">
        <v>70</v>
      </c>
      <c r="C90" s="272" t="s">
        <v>146</v>
      </c>
      <c r="D90" s="294" t="s">
        <v>430</v>
      </c>
      <c r="E90" s="294" t="s">
        <v>401</v>
      </c>
      <c r="F90" s="32"/>
      <c r="G90" s="33"/>
      <c r="H90" s="95" t="str">
        <f t="shared" si="12"/>
        <v>No cotiza</v>
      </c>
      <c r="I90" s="33"/>
      <c r="J90" s="95" t="str">
        <f t="shared" si="13"/>
        <v>No cotiza</v>
      </c>
      <c r="K90" s="33"/>
      <c r="L90" s="95" t="str">
        <f t="shared" si="14"/>
        <v>No cotiza</v>
      </c>
      <c r="M90" s="285" t="str">
        <f t="shared" si="15"/>
        <v/>
      </c>
      <c r="O90" s="261" t="b">
        <f t="shared" si="16"/>
        <v>0</v>
      </c>
      <c r="P90" s="261" t="b">
        <f t="shared" si="9"/>
        <v>0</v>
      </c>
      <c r="Q90" s="261" t="b">
        <f t="shared" si="10"/>
        <v>0</v>
      </c>
      <c r="R90" s="261" t="b">
        <f t="shared" si="11"/>
        <v>0</v>
      </c>
      <c r="S90" s="80" t="b">
        <f t="shared" si="17"/>
        <v>0</v>
      </c>
    </row>
    <row r="91" spans="2:19" ht="29.25" customHeight="1">
      <c r="B91" s="293">
        <v>71</v>
      </c>
      <c r="C91" s="272" t="s">
        <v>147</v>
      </c>
      <c r="D91" s="294" t="s">
        <v>404</v>
      </c>
      <c r="E91" s="294" t="s">
        <v>429</v>
      </c>
      <c r="F91" s="32"/>
      <c r="G91" s="33"/>
      <c r="H91" s="95" t="str">
        <f t="shared" si="12"/>
        <v>No cotiza</v>
      </c>
      <c r="I91" s="33"/>
      <c r="J91" s="95" t="str">
        <f t="shared" si="13"/>
        <v>No cotiza</v>
      </c>
      <c r="K91" s="33"/>
      <c r="L91" s="95" t="str">
        <f t="shared" si="14"/>
        <v>No cotiza</v>
      </c>
      <c r="M91" s="285" t="str">
        <f t="shared" si="15"/>
        <v/>
      </c>
      <c r="O91" s="261" t="b">
        <f t="shared" si="16"/>
        <v>0</v>
      </c>
      <c r="P91" s="261" t="b">
        <f t="shared" si="9"/>
        <v>0</v>
      </c>
      <c r="Q91" s="261" t="b">
        <f t="shared" si="10"/>
        <v>0</v>
      </c>
      <c r="R91" s="261" t="b">
        <f t="shared" si="11"/>
        <v>0</v>
      </c>
      <c r="S91" s="80" t="b">
        <f t="shared" si="17"/>
        <v>0</v>
      </c>
    </row>
    <row r="92" spans="2:19" ht="29.25" customHeight="1">
      <c r="B92" s="293">
        <v>72</v>
      </c>
      <c r="C92" s="272" t="s">
        <v>150</v>
      </c>
      <c r="D92" s="294" t="s">
        <v>210</v>
      </c>
      <c r="E92" s="294" t="s">
        <v>417</v>
      </c>
      <c r="F92" s="32"/>
      <c r="G92" s="33"/>
      <c r="H92" s="95" t="str">
        <f t="shared" si="12"/>
        <v>No cotiza</v>
      </c>
      <c r="I92" s="33"/>
      <c r="J92" s="95" t="str">
        <f t="shared" si="13"/>
        <v>No cotiza</v>
      </c>
      <c r="K92" s="33"/>
      <c r="L92" s="95" t="str">
        <f t="shared" si="14"/>
        <v>No cotiza</v>
      </c>
      <c r="M92" s="285" t="str">
        <f t="shared" si="15"/>
        <v/>
      </c>
      <c r="O92" s="261" t="b">
        <f t="shared" si="16"/>
        <v>0</v>
      </c>
      <c r="P92" s="261" t="b">
        <f t="shared" si="9"/>
        <v>0</v>
      </c>
      <c r="Q92" s="261" t="b">
        <f t="shared" si="10"/>
        <v>0</v>
      </c>
      <c r="R92" s="261" t="b">
        <f t="shared" si="11"/>
        <v>0</v>
      </c>
      <c r="S92" s="80" t="b">
        <f t="shared" si="17"/>
        <v>0</v>
      </c>
    </row>
    <row r="93" spans="2:19" ht="29.25" customHeight="1">
      <c r="B93" s="293">
        <v>73</v>
      </c>
      <c r="C93" s="272" t="s">
        <v>150</v>
      </c>
      <c r="D93" s="294" t="s">
        <v>211</v>
      </c>
      <c r="E93" s="294" t="s">
        <v>418</v>
      </c>
      <c r="F93" s="32"/>
      <c r="G93" s="33"/>
      <c r="H93" s="95" t="str">
        <f t="shared" si="12"/>
        <v>No cotiza</v>
      </c>
      <c r="I93" s="33"/>
      <c r="J93" s="95" t="str">
        <f t="shared" si="13"/>
        <v>No cotiza</v>
      </c>
      <c r="K93" s="33"/>
      <c r="L93" s="95" t="str">
        <f t="shared" si="14"/>
        <v>No cotiza</v>
      </c>
      <c r="M93" s="285" t="str">
        <f t="shared" si="15"/>
        <v/>
      </c>
      <c r="O93" s="261" t="b">
        <f t="shared" si="16"/>
        <v>0</v>
      </c>
      <c r="P93" s="261" t="b">
        <f t="shared" si="9"/>
        <v>0</v>
      </c>
      <c r="Q93" s="261" t="b">
        <f t="shared" si="10"/>
        <v>0</v>
      </c>
      <c r="R93" s="261" t="b">
        <f t="shared" si="11"/>
        <v>0</v>
      </c>
      <c r="S93" s="80" t="b">
        <f t="shared" si="17"/>
        <v>0</v>
      </c>
    </row>
    <row r="94" spans="2:19" ht="29.25" customHeight="1">
      <c r="B94" s="293">
        <v>74</v>
      </c>
      <c r="C94" s="272" t="s">
        <v>150</v>
      </c>
      <c r="D94" s="294" t="s">
        <v>211</v>
      </c>
      <c r="E94" s="294" t="s">
        <v>419</v>
      </c>
      <c r="F94" s="32"/>
      <c r="G94" s="33"/>
      <c r="H94" s="95" t="str">
        <f t="shared" si="12"/>
        <v>No cotiza</v>
      </c>
      <c r="I94" s="33"/>
      <c r="J94" s="95" t="str">
        <f t="shared" si="13"/>
        <v>No cotiza</v>
      </c>
      <c r="K94" s="33"/>
      <c r="L94" s="95" t="str">
        <f t="shared" si="14"/>
        <v>No cotiza</v>
      </c>
      <c r="M94" s="285" t="str">
        <f t="shared" si="15"/>
        <v/>
      </c>
      <c r="O94" s="261" t="b">
        <f t="shared" si="16"/>
        <v>0</v>
      </c>
      <c r="P94" s="261" t="b">
        <f t="shared" si="9"/>
        <v>0</v>
      </c>
      <c r="Q94" s="261" t="b">
        <f t="shared" si="10"/>
        <v>0</v>
      </c>
      <c r="R94" s="261" t="b">
        <f t="shared" si="11"/>
        <v>0</v>
      </c>
      <c r="S94" s="80" t="b">
        <f t="shared" si="17"/>
        <v>0</v>
      </c>
    </row>
    <row r="95" spans="2:19" ht="29.25" customHeight="1">
      <c r="B95" s="293">
        <v>75</v>
      </c>
      <c r="C95" s="272" t="s">
        <v>150</v>
      </c>
      <c r="D95" s="294" t="s">
        <v>402</v>
      </c>
      <c r="E95" s="294" t="s">
        <v>417</v>
      </c>
      <c r="F95" s="32"/>
      <c r="G95" s="33"/>
      <c r="H95" s="95" t="str">
        <f t="shared" si="12"/>
        <v>No cotiza</v>
      </c>
      <c r="I95" s="33"/>
      <c r="J95" s="95" t="str">
        <f t="shared" si="13"/>
        <v>No cotiza</v>
      </c>
      <c r="K95" s="33"/>
      <c r="L95" s="95" t="str">
        <f t="shared" si="14"/>
        <v>No cotiza</v>
      </c>
      <c r="M95" s="285" t="str">
        <f t="shared" si="15"/>
        <v/>
      </c>
      <c r="O95" s="261" t="b">
        <f t="shared" si="16"/>
        <v>0</v>
      </c>
      <c r="P95" s="261" t="b">
        <f t="shared" ref="P95:P158" si="18">+G95&lt;&gt;""</f>
        <v>0</v>
      </c>
      <c r="Q95" s="261" t="b">
        <f t="shared" ref="Q95:Q158" si="19">+I95&lt;&gt;""</f>
        <v>0</v>
      </c>
      <c r="R95" s="261" t="b">
        <f t="shared" ref="R95:R158" si="20">+K95&lt;&gt;""</f>
        <v>0</v>
      </c>
      <c r="S95" s="80" t="b">
        <f t="shared" si="17"/>
        <v>0</v>
      </c>
    </row>
    <row r="96" spans="2:19" ht="29.25" customHeight="1">
      <c r="B96" s="293">
        <v>76</v>
      </c>
      <c r="C96" s="272" t="s">
        <v>150</v>
      </c>
      <c r="D96" s="294" t="s">
        <v>402</v>
      </c>
      <c r="E96" s="294" t="s">
        <v>418</v>
      </c>
      <c r="F96" s="32"/>
      <c r="G96" s="33"/>
      <c r="H96" s="95" t="str">
        <f t="shared" si="12"/>
        <v>No cotiza</v>
      </c>
      <c r="I96" s="33"/>
      <c r="J96" s="95" t="str">
        <f t="shared" si="13"/>
        <v>No cotiza</v>
      </c>
      <c r="K96" s="33"/>
      <c r="L96" s="95" t="str">
        <f t="shared" si="14"/>
        <v>No cotiza</v>
      </c>
      <c r="M96" s="285" t="str">
        <f t="shared" si="15"/>
        <v/>
      </c>
      <c r="O96" s="261" t="b">
        <f t="shared" si="16"/>
        <v>0</v>
      </c>
      <c r="P96" s="261" t="b">
        <f t="shared" si="18"/>
        <v>0</v>
      </c>
      <c r="Q96" s="261" t="b">
        <f t="shared" si="19"/>
        <v>0</v>
      </c>
      <c r="R96" s="261" t="b">
        <f t="shared" si="20"/>
        <v>0</v>
      </c>
      <c r="S96" s="80" t="b">
        <f t="shared" si="17"/>
        <v>0</v>
      </c>
    </row>
    <row r="97" spans="2:19" ht="29.25" customHeight="1">
      <c r="B97" s="293">
        <v>77</v>
      </c>
      <c r="C97" s="272" t="s">
        <v>150</v>
      </c>
      <c r="D97" s="294" t="s">
        <v>403</v>
      </c>
      <c r="E97" s="294" t="s">
        <v>417</v>
      </c>
      <c r="F97" s="32"/>
      <c r="G97" s="33"/>
      <c r="H97" s="95" t="str">
        <f t="shared" si="12"/>
        <v>No cotiza</v>
      </c>
      <c r="I97" s="33"/>
      <c r="J97" s="95" t="str">
        <f t="shared" si="13"/>
        <v>No cotiza</v>
      </c>
      <c r="K97" s="33"/>
      <c r="L97" s="95" t="str">
        <f t="shared" si="14"/>
        <v>No cotiza</v>
      </c>
      <c r="M97" s="285" t="str">
        <f t="shared" si="15"/>
        <v/>
      </c>
      <c r="O97" s="261" t="b">
        <f t="shared" si="16"/>
        <v>0</v>
      </c>
      <c r="P97" s="261" t="b">
        <f t="shared" si="18"/>
        <v>0</v>
      </c>
      <c r="Q97" s="261" t="b">
        <f t="shared" si="19"/>
        <v>0</v>
      </c>
      <c r="R97" s="261" t="b">
        <f t="shared" si="20"/>
        <v>0</v>
      </c>
      <c r="S97" s="80" t="b">
        <f t="shared" si="17"/>
        <v>0</v>
      </c>
    </row>
    <row r="98" spans="2:19" ht="29.25" customHeight="1">
      <c r="B98" s="293">
        <v>78</v>
      </c>
      <c r="C98" s="272" t="s">
        <v>150</v>
      </c>
      <c r="D98" s="294" t="s">
        <v>404</v>
      </c>
      <c r="E98" s="294" t="s">
        <v>417</v>
      </c>
      <c r="F98" s="32"/>
      <c r="G98" s="33"/>
      <c r="H98" s="95" t="str">
        <f t="shared" si="12"/>
        <v>No cotiza</v>
      </c>
      <c r="I98" s="33"/>
      <c r="J98" s="95" t="str">
        <f t="shared" si="13"/>
        <v>No cotiza</v>
      </c>
      <c r="K98" s="33"/>
      <c r="L98" s="95" t="str">
        <f t="shared" si="14"/>
        <v>No cotiza</v>
      </c>
      <c r="M98" s="285" t="str">
        <f t="shared" si="15"/>
        <v/>
      </c>
      <c r="O98" s="261" t="b">
        <f t="shared" si="16"/>
        <v>0</v>
      </c>
      <c r="P98" s="261" t="b">
        <f t="shared" si="18"/>
        <v>0</v>
      </c>
      <c r="Q98" s="261" t="b">
        <f t="shared" si="19"/>
        <v>0</v>
      </c>
      <c r="R98" s="261" t="b">
        <f t="shared" si="20"/>
        <v>0</v>
      </c>
      <c r="S98" s="80" t="b">
        <f t="shared" si="17"/>
        <v>0</v>
      </c>
    </row>
    <row r="99" spans="2:19" ht="29.25" customHeight="1">
      <c r="B99" s="293">
        <v>79</v>
      </c>
      <c r="C99" s="272" t="s">
        <v>150</v>
      </c>
      <c r="D99" s="294" t="s">
        <v>404</v>
      </c>
      <c r="E99" s="294" t="s">
        <v>418</v>
      </c>
      <c r="F99" s="32"/>
      <c r="G99" s="33"/>
      <c r="H99" s="95" t="str">
        <f t="shared" si="12"/>
        <v>No cotiza</v>
      </c>
      <c r="I99" s="33"/>
      <c r="J99" s="95" t="str">
        <f t="shared" si="13"/>
        <v>No cotiza</v>
      </c>
      <c r="K99" s="33"/>
      <c r="L99" s="95" t="str">
        <f t="shared" si="14"/>
        <v>No cotiza</v>
      </c>
      <c r="M99" s="285" t="str">
        <f t="shared" si="15"/>
        <v/>
      </c>
      <c r="O99" s="261" t="b">
        <f t="shared" si="16"/>
        <v>0</v>
      </c>
      <c r="P99" s="261" t="b">
        <f t="shared" si="18"/>
        <v>0</v>
      </c>
      <c r="Q99" s="261" t="b">
        <f t="shared" si="19"/>
        <v>0</v>
      </c>
      <c r="R99" s="261" t="b">
        <f t="shared" si="20"/>
        <v>0</v>
      </c>
      <c r="S99" s="80" t="b">
        <f t="shared" si="17"/>
        <v>0</v>
      </c>
    </row>
    <row r="100" spans="2:19" ht="29.25" customHeight="1">
      <c r="B100" s="293">
        <v>80</v>
      </c>
      <c r="C100" s="272" t="s">
        <v>150</v>
      </c>
      <c r="D100" s="294" t="s">
        <v>404</v>
      </c>
      <c r="E100" s="294" t="s">
        <v>420</v>
      </c>
      <c r="F100" s="32"/>
      <c r="G100" s="33"/>
      <c r="H100" s="95" t="str">
        <f t="shared" si="12"/>
        <v>No cotiza</v>
      </c>
      <c r="I100" s="33"/>
      <c r="J100" s="95" t="str">
        <f t="shared" si="13"/>
        <v>No cotiza</v>
      </c>
      <c r="K100" s="33"/>
      <c r="L100" s="95" t="str">
        <f t="shared" si="14"/>
        <v>No cotiza</v>
      </c>
      <c r="M100" s="285" t="str">
        <f t="shared" si="15"/>
        <v/>
      </c>
      <c r="O100" s="261" t="b">
        <f t="shared" si="16"/>
        <v>0</v>
      </c>
      <c r="P100" s="261" t="b">
        <f t="shared" si="18"/>
        <v>0</v>
      </c>
      <c r="Q100" s="261" t="b">
        <f t="shared" si="19"/>
        <v>0</v>
      </c>
      <c r="R100" s="261" t="b">
        <f t="shared" si="20"/>
        <v>0</v>
      </c>
      <c r="S100" s="80" t="b">
        <f t="shared" si="17"/>
        <v>0</v>
      </c>
    </row>
    <row r="101" spans="2:19" ht="29.25" customHeight="1">
      <c r="B101" s="293">
        <v>81</v>
      </c>
      <c r="C101" s="272" t="s">
        <v>150</v>
      </c>
      <c r="D101" s="294" t="s">
        <v>405</v>
      </c>
      <c r="E101" s="294" t="s">
        <v>417</v>
      </c>
      <c r="F101" s="32"/>
      <c r="G101" s="33"/>
      <c r="H101" s="95" t="str">
        <f t="shared" si="12"/>
        <v>No cotiza</v>
      </c>
      <c r="I101" s="33"/>
      <c r="J101" s="95" t="str">
        <f t="shared" si="13"/>
        <v>No cotiza</v>
      </c>
      <c r="K101" s="33"/>
      <c r="L101" s="95" t="str">
        <f t="shared" si="14"/>
        <v>No cotiza</v>
      </c>
      <c r="M101" s="285" t="str">
        <f t="shared" si="15"/>
        <v/>
      </c>
      <c r="O101" s="261" t="b">
        <f t="shared" si="16"/>
        <v>0</v>
      </c>
      <c r="P101" s="261" t="b">
        <f t="shared" si="18"/>
        <v>0</v>
      </c>
      <c r="Q101" s="261" t="b">
        <f t="shared" si="19"/>
        <v>0</v>
      </c>
      <c r="R101" s="261" t="b">
        <f t="shared" si="20"/>
        <v>0</v>
      </c>
      <c r="S101" s="80" t="b">
        <f t="shared" si="17"/>
        <v>0</v>
      </c>
    </row>
    <row r="102" spans="2:19" ht="29.25" customHeight="1">
      <c r="B102" s="293">
        <v>82</v>
      </c>
      <c r="C102" s="272" t="s">
        <v>150</v>
      </c>
      <c r="D102" s="294" t="s">
        <v>405</v>
      </c>
      <c r="E102" s="294" t="s">
        <v>418</v>
      </c>
      <c r="F102" s="32"/>
      <c r="G102" s="33"/>
      <c r="H102" s="95" t="str">
        <f t="shared" si="12"/>
        <v>No cotiza</v>
      </c>
      <c r="I102" s="33"/>
      <c r="J102" s="95" t="str">
        <f t="shared" si="13"/>
        <v>No cotiza</v>
      </c>
      <c r="K102" s="33"/>
      <c r="L102" s="95" t="str">
        <f t="shared" si="14"/>
        <v>No cotiza</v>
      </c>
      <c r="M102" s="285" t="str">
        <f t="shared" si="15"/>
        <v/>
      </c>
      <c r="O102" s="261" t="b">
        <f t="shared" si="16"/>
        <v>0</v>
      </c>
      <c r="P102" s="261" t="b">
        <f t="shared" si="18"/>
        <v>0</v>
      </c>
      <c r="Q102" s="261" t="b">
        <f t="shared" si="19"/>
        <v>0</v>
      </c>
      <c r="R102" s="261" t="b">
        <f t="shared" si="20"/>
        <v>0</v>
      </c>
      <c r="S102" s="80" t="b">
        <f t="shared" si="17"/>
        <v>0</v>
      </c>
    </row>
    <row r="103" spans="2:19" ht="29.25" customHeight="1">
      <c r="B103" s="293">
        <v>83</v>
      </c>
      <c r="C103" s="272" t="s">
        <v>150</v>
      </c>
      <c r="D103" s="294" t="s">
        <v>406</v>
      </c>
      <c r="E103" s="294" t="s">
        <v>417</v>
      </c>
      <c r="F103" s="32"/>
      <c r="G103" s="33"/>
      <c r="H103" s="95" t="str">
        <f t="shared" si="12"/>
        <v>No cotiza</v>
      </c>
      <c r="I103" s="33"/>
      <c r="J103" s="95" t="str">
        <f t="shared" si="13"/>
        <v>No cotiza</v>
      </c>
      <c r="K103" s="33"/>
      <c r="L103" s="95" t="str">
        <f t="shared" si="14"/>
        <v>No cotiza</v>
      </c>
      <c r="M103" s="285" t="str">
        <f t="shared" si="15"/>
        <v/>
      </c>
      <c r="O103" s="261" t="b">
        <f t="shared" si="16"/>
        <v>0</v>
      </c>
      <c r="P103" s="261" t="b">
        <f t="shared" si="18"/>
        <v>0</v>
      </c>
      <c r="Q103" s="261" t="b">
        <f t="shared" si="19"/>
        <v>0</v>
      </c>
      <c r="R103" s="261" t="b">
        <f t="shared" si="20"/>
        <v>0</v>
      </c>
      <c r="S103" s="80" t="b">
        <f t="shared" si="17"/>
        <v>0</v>
      </c>
    </row>
    <row r="104" spans="2:19" ht="29.25" customHeight="1">
      <c r="B104" s="293">
        <v>84</v>
      </c>
      <c r="C104" s="272" t="s">
        <v>150</v>
      </c>
      <c r="D104" s="294" t="s">
        <v>406</v>
      </c>
      <c r="E104" s="294" t="s">
        <v>418</v>
      </c>
      <c r="F104" s="32"/>
      <c r="G104" s="33"/>
      <c r="H104" s="95" t="str">
        <f t="shared" si="12"/>
        <v>No cotiza</v>
      </c>
      <c r="I104" s="33"/>
      <c r="J104" s="95" t="str">
        <f t="shared" si="13"/>
        <v>No cotiza</v>
      </c>
      <c r="K104" s="33"/>
      <c r="L104" s="95" t="str">
        <f t="shared" si="14"/>
        <v>No cotiza</v>
      </c>
      <c r="M104" s="285" t="str">
        <f t="shared" si="15"/>
        <v/>
      </c>
      <c r="O104" s="261" t="b">
        <f t="shared" si="16"/>
        <v>0</v>
      </c>
      <c r="P104" s="261" t="b">
        <f t="shared" si="18"/>
        <v>0</v>
      </c>
      <c r="Q104" s="261" t="b">
        <f t="shared" si="19"/>
        <v>0</v>
      </c>
      <c r="R104" s="261" t="b">
        <f t="shared" si="20"/>
        <v>0</v>
      </c>
      <c r="S104" s="80" t="b">
        <f t="shared" si="17"/>
        <v>0</v>
      </c>
    </row>
    <row r="105" spans="2:19" ht="29.25" customHeight="1">
      <c r="B105" s="293">
        <v>85</v>
      </c>
      <c r="C105" s="272" t="s">
        <v>150</v>
      </c>
      <c r="D105" s="294" t="s">
        <v>406</v>
      </c>
      <c r="E105" s="294" t="s">
        <v>420</v>
      </c>
      <c r="F105" s="32"/>
      <c r="G105" s="33"/>
      <c r="H105" s="95" t="str">
        <f t="shared" si="12"/>
        <v>No cotiza</v>
      </c>
      <c r="I105" s="33"/>
      <c r="J105" s="95" t="str">
        <f t="shared" si="13"/>
        <v>No cotiza</v>
      </c>
      <c r="K105" s="33"/>
      <c r="L105" s="95" t="str">
        <f t="shared" si="14"/>
        <v>No cotiza</v>
      </c>
      <c r="M105" s="285" t="str">
        <f t="shared" si="15"/>
        <v/>
      </c>
      <c r="O105" s="261" t="b">
        <f t="shared" si="16"/>
        <v>0</v>
      </c>
      <c r="P105" s="261" t="b">
        <f t="shared" si="18"/>
        <v>0</v>
      </c>
      <c r="Q105" s="261" t="b">
        <f t="shared" si="19"/>
        <v>0</v>
      </c>
      <c r="R105" s="261" t="b">
        <f t="shared" si="20"/>
        <v>0</v>
      </c>
      <c r="S105" s="80" t="b">
        <f t="shared" si="17"/>
        <v>0</v>
      </c>
    </row>
    <row r="106" spans="2:19" ht="29.25" customHeight="1">
      <c r="B106" s="293">
        <v>86</v>
      </c>
      <c r="C106" s="272" t="s">
        <v>150</v>
      </c>
      <c r="D106" s="294" t="s">
        <v>407</v>
      </c>
      <c r="E106" s="294" t="s">
        <v>417</v>
      </c>
      <c r="F106" s="32"/>
      <c r="G106" s="33"/>
      <c r="H106" s="95" t="str">
        <f t="shared" si="12"/>
        <v>No cotiza</v>
      </c>
      <c r="I106" s="33"/>
      <c r="J106" s="95" t="str">
        <f t="shared" si="13"/>
        <v>No cotiza</v>
      </c>
      <c r="K106" s="33"/>
      <c r="L106" s="95" t="str">
        <f t="shared" si="14"/>
        <v>No cotiza</v>
      </c>
      <c r="M106" s="285" t="str">
        <f t="shared" si="15"/>
        <v/>
      </c>
      <c r="O106" s="261" t="b">
        <f t="shared" si="16"/>
        <v>0</v>
      </c>
      <c r="P106" s="261" t="b">
        <f t="shared" si="18"/>
        <v>0</v>
      </c>
      <c r="Q106" s="261" t="b">
        <f t="shared" si="19"/>
        <v>0</v>
      </c>
      <c r="R106" s="261" t="b">
        <f t="shared" si="20"/>
        <v>0</v>
      </c>
      <c r="S106" s="80" t="b">
        <f t="shared" si="17"/>
        <v>0</v>
      </c>
    </row>
    <row r="107" spans="2:19" ht="29.25" customHeight="1">
      <c r="B107" s="293">
        <v>87</v>
      </c>
      <c r="C107" s="272" t="s">
        <v>150</v>
      </c>
      <c r="D107" s="294" t="s">
        <v>408</v>
      </c>
      <c r="E107" s="294" t="s">
        <v>417</v>
      </c>
      <c r="F107" s="32"/>
      <c r="G107" s="33"/>
      <c r="H107" s="95" t="str">
        <f t="shared" si="12"/>
        <v>No cotiza</v>
      </c>
      <c r="I107" s="33"/>
      <c r="J107" s="95" t="str">
        <f t="shared" si="13"/>
        <v>No cotiza</v>
      </c>
      <c r="K107" s="33"/>
      <c r="L107" s="95" t="str">
        <f t="shared" si="14"/>
        <v>No cotiza</v>
      </c>
      <c r="M107" s="285" t="str">
        <f t="shared" si="15"/>
        <v/>
      </c>
      <c r="O107" s="261" t="b">
        <f t="shared" si="16"/>
        <v>0</v>
      </c>
      <c r="P107" s="261" t="b">
        <f t="shared" si="18"/>
        <v>0</v>
      </c>
      <c r="Q107" s="261" t="b">
        <f t="shared" si="19"/>
        <v>0</v>
      </c>
      <c r="R107" s="261" t="b">
        <f t="shared" si="20"/>
        <v>0</v>
      </c>
      <c r="S107" s="80" t="b">
        <f t="shared" si="17"/>
        <v>0</v>
      </c>
    </row>
    <row r="108" spans="2:19" ht="29.25" customHeight="1">
      <c r="B108" s="293">
        <v>88</v>
      </c>
      <c r="C108" s="272" t="s">
        <v>150</v>
      </c>
      <c r="D108" s="294" t="s">
        <v>408</v>
      </c>
      <c r="E108" s="294" t="s">
        <v>421</v>
      </c>
      <c r="F108" s="32"/>
      <c r="G108" s="33"/>
      <c r="H108" s="95" t="str">
        <f t="shared" si="12"/>
        <v>No cotiza</v>
      </c>
      <c r="I108" s="33"/>
      <c r="J108" s="95" t="str">
        <f t="shared" si="13"/>
        <v>No cotiza</v>
      </c>
      <c r="K108" s="33"/>
      <c r="L108" s="95" t="str">
        <f t="shared" si="14"/>
        <v>No cotiza</v>
      </c>
      <c r="M108" s="285" t="str">
        <f t="shared" si="15"/>
        <v/>
      </c>
      <c r="O108" s="261" t="b">
        <f t="shared" si="16"/>
        <v>0</v>
      </c>
      <c r="P108" s="261" t="b">
        <f t="shared" si="18"/>
        <v>0</v>
      </c>
      <c r="Q108" s="261" t="b">
        <f t="shared" si="19"/>
        <v>0</v>
      </c>
      <c r="R108" s="261" t="b">
        <f t="shared" si="20"/>
        <v>0</v>
      </c>
      <c r="S108" s="80" t="b">
        <f t="shared" si="17"/>
        <v>0</v>
      </c>
    </row>
    <row r="109" spans="2:19" ht="29.25" customHeight="1">
      <c r="B109" s="293">
        <v>89</v>
      </c>
      <c r="C109" s="272" t="s">
        <v>150</v>
      </c>
      <c r="D109" s="294" t="s">
        <v>408</v>
      </c>
      <c r="E109" s="294" t="s">
        <v>418</v>
      </c>
      <c r="F109" s="32"/>
      <c r="G109" s="33"/>
      <c r="H109" s="95" t="str">
        <f t="shared" si="12"/>
        <v>No cotiza</v>
      </c>
      <c r="I109" s="33"/>
      <c r="J109" s="95" t="str">
        <f t="shared" si="13"/>
        <v>No cotiza</v>
      </c>
      <c r="K109" s="33"/>
      <c r="L109" s="95" t="str">
        <f t="shared" si="14"/>
        <v>No cotiza</v>
      </c>
      <c r="M109" s="285" t="str">
        <f t="shared" si="15"/>
        <v/>
      </c>
      <c r="O109" s="261" t="b">
        <f t="shared" si="16"/>
        <v>0</v>
      </c>
      <c r="P109" s="261" t="b">
        <f t="shared" si="18"/>
        <v>0</v>
      </c>
      <c r="Q109" s="261" t="b">
        <f t="shared" si="19"/>
        <v>0</v>
      </c>
      <c r="R109" s="261" t="b">
        <f t="shared" si="20"/>
        <v>0</v>
      </c>
      <c r="S109" s="80" t="b">
        <f t="shared" si="17"/>
        <v>0</v>
      </c>
    </row>
    <row r="110" spans="2:19" ht="29.25" customHeight="1">
      <c r="B110" s="293">
        <v>90</v>
      </c>
      <c r="C110" s="272" t="s">
        <v>150</v>
      </c>
      <c r="D110" s="294" t="s">
        <v>409</v>
      </c>
      <c r="E110" s="294" t="s">
        <v>418</v>
      </c>
      <c r="F110" s="32"/>
      <c r="G110" s="33"/>
      <c r="H110" s="95" t="str">
        <f t="shared" si="12"/>
        <v>No cotiza</v>
      </c>
      <c r="I110" s="33"/>
      <c r="J110" s="95" t="str">
        <f t="shared" si="13"/>
        <v>No cotiza</v>
      </c>
      <c r="K110" s="33"/>
      <c r="L110" s="95" t="str">
        <f t="shared" si="14"/>
        <v>No cotiza</v>
      </c>
      <c r="M110" s="285" t="str">
        <f t="shared" si="15"/>
        <v/>
      </c>
      <c r="O110" s="261" t="b">
        <f t="shared" si="16"/>
        <v>0</v>
      </c>
      <c r="P110" s="261" t="b">
        <f t="shared" si="18"/>
        <v>0</v>
      </c>
      <c r="Q110" s="261" t="b">
        <f t="shared" si="19"/>
        <v>0</v>
      </c>
      <c r="R110" s="261" t="b">
        <f t="shared" si="20"/>
        <v>0</v>
      </c>
      <c r="S110" s="80" t="b">
        <f t="shared" si="17"/>
        <v>0</v>
      </c>
    </row>
    <row r="111" spans="2:19" ht="29.25" customHeight="1">
      <c r="B111" s="293">
        <v>91</v>
      </c>
      <c r="C111" s="272" t="s">
        <v>150</v>
      </c>
      <c r="D111" s="294" t="s">
        <v>410</v>
      </c>
      <c r="E111" s="294" t="s">
        <v>419</v>
      </c>
      <c r="F111" s="32"/>
      <c r="G111" s="33"/>
      <c r="H111" s="95" t="str">
        <f t="shared" si="12"/>
        <v>No cotiza</v>
      </c>
      <c r="I111" s="33"/>
      <c r="J111" s="95" t="str">
        <f t="shared" si="13"/>
        <v>No cotiza</v>
      </c>
      <c r="K111" s="33"/>
      <c r="L111" s="95" t="str">
        <f t="shared" si="14"/>
        <v>No cotiza</v>
      </c>
      <c r="M111" s="285" t="str">
        <f t="shared" si="15"/>
        <v/>
      </c>
      <c r="O111" s="261" t="b">
        <f t="shared" si="16"/>
        <v>0</v>
      </c>
      <c r="P111" s="261" t="b">
        <f t="shared" si="18"/>
        <v>0</v>
      </c>
      <c r="Q111" s="261" t="b">
        <f t="shared" si="19"/>
        <v>0</v>
      </c>
      <c r="R111" s="261" t="b">
        <f t="shared" si="20"/>
        <v>0</v>
      </c>
      <c r="S111" s="80" t="b">
        <f t="shared" si="17"/>
        <v>0</v>
      </c>
    </row>
    <row r="112" spans="2:19" ht="29.25" customHeight="1">
      <c r="B112" s="293">
        <v>92</v>
      </c>
      <c r="C112" s="272" t="s">
        <v>150</v>
      </c>
      <c r="D112" s="294" t="s">
        <v>410</v>
      </c>
      <c r="E112" s="294" t="s">
        <v>420</v>
      </c>
      <c r="F112" s="32"/>
      <c r="G112" s="33"/>
      <c r="H112" s="95" t="str">
        <f t="shared" si="12"/>
        <v>No cotiza</v>
      </c>
      <c r="I112" s="33"/>
      <c r="J112" s="95" t="str">
        <f t="shared" si="13"/>
        <v>No cotiza</v>
      </c>
      <c r="K112" s="33"/>
      <c r="L112" s="95" t="str">
        <f t="shared" si="14"/>
        <v>No cotiza</v>
      </c>
      <c r="M112" s="285" t="str">
        <f t="shared" si="15"/>
        <v/>
      </c>
      <c r="O112" s="261" t="b">
        <f t="shared" si="16"/>
        <v>0</v>
      </c>
      <c r="P112" s="261" t="b">
        <f t="shared" si="18"/>
        <v>0</v>
      </c>
      <c r="Q112" s="261" t="b">
        <f t="shared" si="19"/>
        <v>0</v>
      </c>
      <c r="R112" s="261" t="b">
        <f t="shared" si="20"/>
        <v>0</v>
      </c>
      <c r="S112" s="80" t="b">
        <f t="shared" si="17"/>
        <v>0</v>
      </c>
    </row>
    <row r="113" spans="2:19" ht="29.25" customHeight="1">
      <c r="B113" s="293">
        <v>93</v>
      </c>
      <c r="C113" s="272" t="s">
        <v>150</v>
      </c>
      <c r="D113" s="294" t="s">
        <v>411</v>
      </c>
      <c r="E113" s="294" t="s">
        <v>417</v>
      </c>
      <c r="F113" s="32"/>
      <c r="G113" s="33"/>
      <c r="H113" s="95" t="str">
        <f t="shared" si="12"/>
        <v>No cotiza</v>
      </c>
      <c r="I113" s="33"/>
      <c r="J113" s="95" t="str">
        <f t="shared" si="13"/>
        <v>No cotiza</v>
      </c>
      <c r="K113" s="33"/>
      <c r="L113" s="95" t="str">
        <f t="shared" si="14"/>
        <v>No cotiza</v>
      </c>
      <c r="M113" s="285" t="str">
        <f t="shared" si="15"/>
        <v/>
      </c>
      <c r="O113" s="261" t="b">
        <f t="shared" si="16"/>
        <v>0</v>
      </c>
      <c r="P113" s="261" t="b">
        <f t="shared" si="18"/>
        <v>0</v>
      </c>
      <c r="Q113" s="261" t="b">
        <f t="shared" si="19"/>
        <v>0</v>
      </c>
      <c r="R113" s="261" t="b">
        <f t="shared" si="20"/>
        <v>0</v>
      </c>
      <c r="S113" s="80" t="b">
        <f t="shared" si="17"/>
        <v>0</v>
      </c>
    </row>
    <row r="114" spans="2:19" ht="29.25" customHeight="1">
      <c r="B114" s="293">
        <v>94</v>
      </c>
      <c r="C114" s="272" t="s">
        <v>150</v>
      </c>
      <c r="D114" s="294" t="s">
        <v>411</v>
      </c>
      <c r="E114" s="294" t="s">
        <v>418</v>
      </c>
      <c r="F114" s="32"/>
      <c r="G114" s="33"/>
      <c r="H114" s="95" t="str">
        <f t="shared" si="12"/>
        <v>No cotiza</v>
      </c>
      <c r="I114" s="33"/>
      <c r="J114" s="95" t="str">
        <f t="shared" si="13"/>
        <v>No cotiza</v>
      </c>
      <c r="K114" s="33"/>
      <c r="L114" s="95" t="str">
        <f t="shared" si="14"/>
        <v>No cotiza</v>
      </c>
      <c r="M114" s="285" t="str">
        <f t="shared" si="15"/>
        <v/>
      </c>
      <c r="O114" s="261" t="b">
        <f t="shared" si="16"/>
        <v>0</v>
      </c>
      <c r="P114" s="261" t="b">
        <f t="shared" si="18"/>
        <v>0</v>
      </c>
      <c r="Q114" s="261" t="b">
        <f t="shared" si="19"/>
        <v>0</v>
      </c>
      <c r="R114" s="261" t="b">
        <f t="shared" si="20"/>
        <v>0</v>
      </c>
      <c r="S114" s="80" t="b">
        <f t="shared" si="17"/>
        <v>0</v>
      </c>
    </row>
    <row r="115" spans="2:19" ht="29.25" customHeight="1">
      <c r="B115" s="293">
        <v>95</v>
      </c>
      <c r="C115" s="272" t="s">
        <v>150</v>
      </c>
      <c r="D115" s="294" t="s">
        <v>412</v>
      </c>
      <c r="E115" s="294" t="s">
        <v>417</v>
      </c>
      <c r="F115" s="32"/>
      <c r="G115" s="33"/>
      <c r="H115" s="95" t="str">
        <f t="shared" si="12"/>
        <v>No cotiza</v>
      </c>
      <c r="I115" s="33"/>
      <c r="J115" s="95" t="str">
        <f t="shared" si="13"/>
        <v>No cotiza</v>
      </c>
      <c r="K115" s="33"/>
      <c r="L115" s="95" t="str">
        <f t="shared" si="14"/>
        <v>No cotiza</v>
      </c>
      <c r="M115" s="285" t="str">
        <f t="shared" si="15"/>
        <v/>
      </c>
      <c r="O115" s="261" t="b">
        <f t="shared" si="16"/>
        <v>0</v>
      </c>
      <c r="P115" s="261" t="b">
        <f t="shared" si="18"/>
        <v>0</v>
      </c>
      <c r="Q115" s="261" t="b">
        <f t="shared" si="19"/>
        <v>0</v>
      </c>
      <c r="R115" s="261" t="b">
        <f t="shared" si="20"/>
        <v>0</v>
      </c>
      <c r="S115" s="80" t="b">
        <f t="shared" si="17"/>
        <v>0</v>
      </c>
    </row>
    <row r="116" spans="2:19" ht="29.25" customHeight="1">
      <c r="B116" s="293">
        <v>96</v>
      </c>
      <c r="C116" s="272" t="s">
        <v>150</v>
      </c>
      <c r="D116" s="294" t="s">
        <v>412</v>
      </c>
      <c r="E116" s="294" t="s">
        <v>418</v>
      </c>
      <c r="F116" s="32"/>
      <c r="G116" s="33"/>
      <c r="H116" s="95" t="str">
        <f t="shared" si="12"/>
        <v>No cotiza</v>
      </c>
      <c r="I116" s="33"/>
      <c r="J116" s="95" t="str">
        <f t="shared" si="13"/>
        <v>No cotiza</v>
      </c>
      <c r="K116" s="33"/>
      <c r="L116" s="95" t="str">
        <f t="shared" si="14"/>
        <v>No cotiza</v>
      </c>
      <c r="M116" s="285" t="str">
        <f t="shared" si="15"/>
        <v/>
      </c>
      <c r="O116" s="261" t="b">
        <f t="shared" si="16"/>
        <v>0</v>
      </c>
      <c r="P116" s="261" t="b">
        <f t="shared" si="18"/>
        <v>0</v>
      </c>
      <c r="Q116" s="261" t="b">
        <f t="shared" si="19"/>
        <v>0</v>
      </c>
      <c r="R116" s="261" t="b">
        <f t="shared" si="20"/>
        <v>0</v>
      </c>
      <c r="S116" s="80" t="b">
        <f t="shared" si="17"/>
        <v>0</v>
      </c>
    </row>
    <row r="117" spans="2:19" ht="29.25" customHeight="1">
      <c r="B117" s="293">
        <v>97</v>
      </c>
      <c r="C117" s="272" t="s">
        <v>150</v>
      </c>
      <c r="D117" s="294" t="s">
        <v>413</v>
      </c>
      <c r="E117" s="294" t="s">
        <v>417</v>
      </c>
      <c r="F117" s="32"/>
      <c r="G117" s="33"/>
      <c r="H117" s="95" t="str">
        <f t="shared" si="12"/>
        <v>No cotiza</v>
      </c>
      <c r="I117" s="33"/>
      <c r="J117" s="95" t="str">
        <f t="shared" si="13"/>
        <v>No cotiza</v>
      </c>
      <c r="K117" s="33"/>
      <c r="L117" s="95" t="str">
        <f t="shared" si="14"/>
        <v>No cotiza</v>
      </c>
      <c r="M117" s="285" t="str">
        <f t="shared" si="15"/>
        <v/>
      </c>
      <c r="O117" s="261" t="b">
        <f t="shared" si="16"/>
        <v>0</v>
      </c>
      <c r="P117" s="261" t="b">
        <f t="shared" si="18"/>
        <v>0</v>
      </c>
      <c r="Q117" s="261" t="b">
        <f t="shared" si="19"/>
        <v>0</v>
      </c>
      <c r="R117" s="261" t="b">
        <f t="shared" si="20"/>
        <v>0</v>
      </c>
      <c r="S117" s="80" t="b">
        <f t="shared" si="17"/>
        <v>0</v>
      </c>
    </row>
    <row r="118" spans="2:19" ht="29.25" customHeight="1">
      <c r="B118" s="293">
        <v>98</v>
      </c>
      <c r="C118" s="272" t="s">
        <v>148</v>
      </c>
      <c r="D118" s="294" t="s">
        <v>404</v>
      </c>
      <c r="E118" s="294" t="s">
        <v>422</v>
      </c>
      <c r="F118" s="32"/>
      <c r="G118" s="33"/>
      <c r="H118" s="95" t="str">
        <f t="shared" si="12"/>
        <v>No cotiza</v>
      </c>
      <c r="I118" s="33"/>
      <c r="J118" s="95" t="str">
        <f t="shared" si="13"/>
        <v>No cotiza</v>
      </c>
      <c r="K118" s="33"/>
      <c r="L118" s="95" t="str">
        <f t="shared" si="14"/>
        <v>No cotiza</v>
      </c>
      <c r="M118" s="285" t="str">
        <f t="shared" si="15"/>
        <v/>
      </c>
      <c r="O118" s="261" t="b">
        <f t="shared" si="16"/>
        <v>0</v>
      </c>
      <c r="P118" s="261" t="b">
        <f t="shared" si="18"/>
        <v>0</v>
      </c>
      <c r="Q118" s="261" t="b">
        <f t="shared" si="19"/>
        <v>0</v>
      </c>
      <c r="R118" s="261" t="b">
        <f t="shared" si="20"/>
        <v>0</v>
      </c>
      <c r="S118" s="80" t="b">
        <f t="shared" si="17"/>
        <v>0</v>
      </c>
    </row>
    <row r="119" spans="2:19" ht="29.25" customHeight="1">
      <c r="B119" s="293">
        <v>99</v>
      </c>
      <c r="C119" s="272" t="s">
        <v>148</v>
      </c>
      <c r="D119" s="294" t="s">
        <v>404</v>
      </c>
      <c r="E119" s="294" t="s">
        <v>423</v>
      </c>
      <c r="F119" s="32"/>
      <c r="G119" s="33"/>
      <c r="H119" s="95" t="str">
        <f t="shared" si="12"/>
        <v>No cotiza</v>
      </c>
      <c r="I119" s="33"/>
      <c r="J119" s="95" t="str">
        <f t="shared" si="13"/>
        <v>No cotiza</v>
      </c>
      <c r="K119" s="33"/>
      <c r="L119" s="95" t="str">
        <f t="shared" si="14"/>
        <v>No cotiza</v>
      </c>
      <c r="M119" s="285" t="str">
        <f t="shared" si="15"/>
        <v/>
      </c>
      <c r="O119" s="261" t="b">
        <f t="shared" si="16"/>
        <v>0</v>
      </c>
      <c r="P119" s="261" t="b">
        <f t="shared" si="18"/>
        <v>0</v>
      </c>
      <c r="Q119" s="261" t="b">
        <f t="shared" si="19"/>
        <v>0</v>
      </c>
      <c r="R119" s="261" t="b">
        <f t="shared" si="20"/>
        <v>0</v>
      </c>
      <c r="S119" s="80" t="b">
        <f t="shared" si="17"/>
        <v>0</v>
      </c>
    </row>
    <row r="120" spans="2:19" ht="29.25" customHeight="1">
      <c r="B120" s="293">
        <v>100</v>
      </c>
      <c r="C120" s="272" t="s">
        <v>148</v>
      </c>
      <c r="D120" s="294" t="s">
        <v>405</v>
      </c>
      <c r="E120" s="294" t="s">
        <v>423</v>
      </c>
      <c r="F120" s="32"/>
      <c r="G120" s="33"/>
      <c r="H120" s="95" t="str">
        <f t="shared" si="12"/>
        <v>No cotiza</v>
      </c>
      <c r="I120" s="33"/>
      <c r="J120" s="95" t="str">
        <f t="shared" si="13"/>
        <v>No cotiza</v>
      </c>
      <c r="K120" s="33"/>
      <c r="L120" s="95" t="str">
        <f t="shared" si="14"/>
        <v>No cotiza</v>
      </c>
      <c r="M120" s="285" t="str">
        <f t="shared" si="15"/>
        <v/>
      </c>
      <c r="O120" s="261" t="b">
        <f t="shared" si="16"/>
        <v>0</v>
      </c>
      <c r="P120" s="261" t="b">
        <f t="shared" si="18"/>
        <v>0</v>
      </c>
      <c r="Q120" s="261" t="b">
        <f t="shared" si="19"/>
        <v>0</v>
      </c>
      <c r="R120" s="261" t="b">
        <f t="shared" si="20"/>
        <v>0</v>
      </c>
      <c r="S120" s="80" t="b">
        <f t="shared" si="17"/>
        <v>0</v>
      </c>
    </row>
    <row r="121" spans="2:19" ht="29.25" customHeight="1">
      <c r="B121" s="293">
        <v>101</v>
      </c>
      <c r="C121" s="272" t="s">
        <v>148</v>
      </c>
      <c r="D121" s="294" t="s">
        <v>414</v>
      </c>
      <c r="E121" s="294" t="s">
        <v>422</v>
      </c>
      <c r="F121" s="32"/>
      <c r="G121" s="33"/>
      <c r="H121" s="95" t="str">
        <f t="shared" si="12"/>
        <v>No cotiza</v>
      </c>
      <c r="I121" s="33"/>
      <c r="J121" s="95" t="str">
        <f t="shared" si="13"/>
        <v>No cotiza</v>
      </c>
      <c r="K121" s="33"/>
      <c r="L121" s="95" t="str">
        <f t="shared" si="14"/>
        <v>No cotiza</v>
      </c>
      <c r="M121" s="285" t="str">
        <f t="shared" si="15"/>
        <v/>
      </c>
      <c r="O121" s="261" t="b">
        <f t="shared" si="16"/>
        <v>0</v>
      </c>
      <c r="P121" s="261" t="b">
        <f t="shared" si="18"/>
        <v>0</v>
      </c>
      <c r="Q121" s="261" t="b">
        <f t="shared" si="19"/>
        <v>0</v>
      </c>
      <c r="R121" s="261" t="b">
        <f t="shared" si="20"/>
        <v>0</v>
      </c>
      <c r="S121" s="80" t="b">
        <f t="shared" si="17"/>
        <v>0</v>
      </c>
    </row>
    <row r="122" spans="2:19" ht="29.25" customHeight="1">
      <c r="B122" s="293">
        <v>102</v>
      </c>
      <c r="C122" s="272" t="s">
        <v>148</v>
      </c>
      <c r="D122" s="294" t="s">
        <v>415</v>
      </c>
      <c r="E122" s="294" t="s">
        <v>424</v>
      </c>
      <c r="F122" s="32"/>
      <c r="G122" s="33"/>
      <c r="H122" s="95" t="str">
        <f t="shared" si="12"/>
        <v>No cotiza</v>
      </c>
      <c r="I122" s="33"/>
      <c r="J122" s="95" t="str">
        <f t="shared" si="13"/>
        <v>No cotiza</v>
      </c>
      <c r="K122" s="33"/>
      <c r="L122" s="95" t="str">
        <f t="shared" si="14"/>
        <v>No cotiza</v>
      </c>
      <c r="M122" s="285" t="str">
        <f t="shared" si="15"/>
        <v/>
      </c>
      <c r="O122" s="261" t="b">
        <f t="shared" si="16"/>
        <v>0</v>
      </c>
      <c r="P122" s="261" t="b">
        <f t="shared" si="18"/>
        <v>0</v>
      </c>
      <c r="Q122" s="261" t="b">
        <f t="shared" si="19"/>
        <v>0</v>
      </c>
      <c r="R122" s="261" t="b">
        <f t="shared" si="20"/>
        <v>0</v>
      </c>
      <c r="S122" s="80" t="b">
        <f t="shared" si="17"/>
        <v>0</v>
      </c>
    </row>
    <row r="123" spans="2:19" ht="29.25" customHeight="1">
      <c r="B123" s="293">
        <v>103</v>
      </c>
      <c r="C123" s="272" t="s">
        <v>148</v>
      </c>
      <c r="D123" s="294" t="s">
        <v>416</v>
      </c>
      <c r="E123" s="294" t="s">
        <v>422</v>
      </c>
      <c r="F123" s="32"/>
      <c r="G123" s="33"/>
      <c r="H123" s="95" t="str">
        <f t="shared" si="12"/>
        <v>No cotiza</v>
      </c>
      <c r="I123" s="33"/>
      <c r="J123" s="95" t="str">
        <f t="shared" si="13"/>
        <v>No cotiza</v>
      </c>
      <c r="K123" s="33"/>
      <c r="L123" s="95" t="str">
        <f t="shared" si="14"/>
        <v>No cotiza</v>
      </c>
      <c r="M123" s="285" t="str">
        <f t="shared" si="15"/>
        <v/>
      </c>
      <c r="O123" s="261" t="b">
        <f t="shared" si="16"/>
        <v>0</v>
      </c>
      <c r="P123" s="261" t="b">
        <f t="shared" si="18"/>
        <v>0</v>
      </c>
      <c r="Q123" s="261" t="b">
        <f t="shared" si="19"/>
        <v>0</v>
      </c>
      <c r="R123" s="261" t="b">
        <f t="shared" si="20"/>
        <v>0</v>
      </c>
      <c r="S123" s="80" t="b">
        <f t="shared" si="17"/>
        <v>0</v>
      </c>
    </row>
    <row r="124" spans="2:19" ht="29.25" customHeight="1">
      <c r="B124" s="293">
        <v>104</v>
      </c>
      <c r="C124" s="272" t="s">
        <v>148</v>
      </c>
      <c r="D124" s="294" t="s">
        <v>412</v>
      </c>
      <c r="E124" s="294" t="s">
        <v>423</v>
      </c>
      <c r="F124" s="32"/>
      <c r="G124" s="33"/>
      <c r="H124" s="95" t="str">
        <f t="shared" si="12"/>
        <v>No cotiza</v>
      </c>
      <c r="I124" s="33"/>
      <c r="J124" s="95" t="str">
        <f t="shared" si="13"/>
        <v>No cotiza</v>
      </c>
      <c r="K124" s="33"/>
      <c r="L124" s="95" t="str">
        <f t="shared" si="14"/>
        <v>No cotiza</v>
      </c>
      <c r="M124" s="285" t="str">
        <f t="shared" si="15"/>
        <v/>
      </c>
      <c r="O124" s="261" t="b">
        <f t="shared" si="16"/>
        <v>0</v>
      </c>
      <c r="P124" s="261" t="b">
        <f t="shared" si="18"/>
        <v>0</v>
      </c>
      <c r="Q124" s="261" t="b">
        <f t="shared" si="19"/>
        <v>0</v>
      </c>
      <c r="R124" s="261" t="b">
        <f t="shared" si="20"/>
        <v>0</v>
      </c>
      <c r="S124" s="80" t="b">
        <f t="shared" si="17"/>
        <v>0</v>
      </c>
    </row>
    <row r="125" spans="2:19" ht="29.25" customHeight="1">
      <c r="B125" s="293">
        <v>105</v>
      </c>
      <c r="C125" s="272" t="s">
        <v>149</v>
      </c>
      <c r="D125" s="294" t="s">
        <v>404</v>
      </c>
      <c r="E125" s="294" t="s">
        <v>425</v>
      </c>
      <c r="F125" s="32"/>
      <c r="G125" s="33"/>
      <c r="H125" s="95" t="str">
        <f t="shared" si="12"/>
        <v>No cotiza</v>
      </c>
      <c r="I125" s="33"/>
      <c r="J125" s="95" t="str">
        <f t="shared" si="13"/>
        <v>No cotiza</v>
      </c>
      <c r="K125" s="33"/>
      <c r="L125" s="95" t="str">
        <f t="shared" si="14"/>
        <v>No cotiza</v>
      </c>
      <c r="M125" s="285" t="str">
        <f t="shared" si="15"/>
        <v/>
      </c>
      <c r="O125" s="261" t="b">
        <f t="shared" si="16"/>
        <v>0</v>
      </c>
      <c r="P125" s="261" t="b">
        <f t="shared" si="18"/>
        <v>0</v>
      </c>
      <c r="Q125" s="261" t="b">
        <f t="shared" si="19"/>
        <v>0</v>
      </c>
      <c r="R125" s="261" t="b">
        <f t="shared" si="20"/>
        <v>0</v>
      </c>
      <c r="S125" s="80" t="b">
        <f t="shared" si="17"/>
        <v>0</v>
      </c>
    </row>
    <row r="126" spans="2:19" ht="29.25" customHeight="1">
      <c r="B126" s="293">
        <v>106</v>
      </c>
      <c r="C126" s="272" t="s">
        <v>149</v>
      </c>
      <c r="D126" s="294" t="s">
        <v>404</v>
      </c>
      <c r="E126" s="294" t="s">
        <v>426</v>
      </c>
      <c r="F126" s="32"/>
      <c r="G126" s="33"/>
      <c r="H126" s="95" t="str">
        <f t="shared" si="12"/>
        <v>No cotiza</v>
      </c>
      <c r="I126" s="33"/>
      <c r="J126" s="95" t="str">
        <f t="shared" si="13"/>
        <v>No cotiza</v>
      </c>
      <c r="K126" s="33"/>
      <c r="L126" s="95" t="str">
        <f t="shared" si="14"/>
        <v>No cotiza</v>
      </c>
      <c r="M126" s="285" t="str">
        <f t="shared" si="15"/>
        <v/>
      </c>
      <c r="O126" s="261" t="b">
        <f t="shared" si="16"/>
        <v>0</v>
      </c>
      <c r="P126" s="261" t="b">
        <f t="shared" si="18"/>
        <v>0</v>
      </c>
      <c r="Q126" s="261" t="b">
        <f t="shared" si="19"/>
        <v>0</v>
      </c>
      <c r="R126" s="261" t="b">
        <f t="shared" si="20"/>
        <v>0</v>
      </c>
      <c r="S126" s="80" t="b">
        <f t="shared" si="17"/>
        <v>0</v>
      </c>
    </row>
    <row r="127" spans="2:19" ht="29.25" customHeight="1">
      <c r="B127" s="293">
        <v>107</v>
      </c>
      <c r="C127" s="272" t="s">
        <v>149</v>
      </c>
      <c r="D127" s="294" t="s">
        <v>404</v>
      </c>
      <c r="E127" s="294" t="s">
        <v>427</v>
      </c>
      <c r="F127" s="32"/>
      <c r="G127" s="33"/>
      <c r="H127" s="95" t="str">
        <f t="shared" si="12"/>
        <v>No cotiza</v>
      </c>
      <c r="I127" s="33"/>
      <c r="J127" s="95" t="str">
        <f t="shared" si="13"/>
        <v>No cotiza</v>
      </c>
      <c r="K127" s="33"/>
      <c r="L127" s="95" t="str">
        <f t="shared" si="14"/>
        <v>No cotiza</v>
      </c>
      <c r="M127" s="285" t="str">
        <f t="shared" si="15"/>
        <v/>
      </c>
      <c r="O127" s="261" t="b">
        <f t="shared" si="16"/>
        <v>0</v>
      </c>
      <c r="P127" s="261" t="b">
        <f t="shared" si="18"/>
        <v>0</v>
      </c>
      <c r="Q127" s="261" t="b">
        <f t="shared" si="19"/>
        <v>0</v>
      </c>
      <c r="R127" s="261" t="b">
        <f t="shared" si="20"/>
        <v>0</v>
      </c>
      <c r="S127" s="80" t="b">
        <f t="shared" si="17"/>
        <v>0</v>
      </c>
    </row>
    <row r="128" spans="2:19" ht="29.25" customHeight="1">
      <c r="B128" s="293">
        <v>108</v>
      </c>
      <c r="C128" s="272" t="s">
        <v>149</v>
      </c>
      <c r="D128" s="294" t="s">
        <v>404</v>
      </c>
      <c r="E128" s="294" t="s">
        <v>428</v>
      </c>
      <c r="F128" s="32"/>
      <c r="G128" s="33"/>
      <c r="H128" s="95" t="str">
        <f t="shared" si="12"/>
        <v>No cotiza</v>
      </c>
      <c r="I128" s="33"/>
      <c r="J128" s="95" t="str">
        <f t="shared" si="13"/>
        <v>No cotiza</v>
      </c>
      <c r="K128" s="33"/>
      <c r="L128" s="95" t="str">
        <f t="shared" si="14"/>
        <v>No cotiza</v>
      </c>
      <c r="M128" s="285" t="str">
        <f t="shared" si="15"/>
        <v/>
      </c>
      <c r="O128" s="261" t="b">
        <f t="shared" si="16"/>
        <v>0</v>
      </c>
      <c r="P128" s="261" t="b">
        <f t="shared" si="18"/>
        <v>0</v>
      </c>
      <c r="Q128" s="261" t="b">
        <f t="shared" si="19"/>
        <v>0</v>
      </c>
      <c r="R128" s="261" t="b">
        <f t="shared" si="20"/>
        <v>0</v>
      </c>
      <c r="S128" s="80" t="b">
        <f t="shared" si="17"/>
        <v>0</v>
      </c>
    </row>
    <row r="129" spans="2:19" ht="29.25" customHeight="1">
      <c r="B129" s="293">
        <v>109</v>
      </c>
      <c r="C129" s="272" t="s">
        <v>151</v>
      </c>
      <c r="D129" s="294" t="s">
        <v>430</v>
      </c>
      <c r="E129" s="294" t="s">
        <v>401</v>
      </c>
      <c r="F129" s="32"/>
      <c r="G129" s="33"/>
      <c r="H129" s="95" t="str">
        <f t="shared" si="12"/>
        <v>No cotiza</v>
      </c>
      <c r="I129" s="33"/>
      <c r="J129" s="95" t="str">
        <f t="shared" si="13"/>
        <v>No cotiza</v>
      </c>
      <c r="K129" s="33"/>
      <c r="L129" s="95" t="str">
        <f t="shared" si="14"/>
        <v>No cotiza</v>
      </c>
      <c r="M129" s="285" t="str">
        <f t="shared" si="15"/>
        <v/>
      </c>
      <c r="O129" s="261" t="b">
        <f t="shared" si="16"/>
        <v>0</v>
      </c>
      <c r="P129" s="261" t="b">
        <f t="shared" si="18"/>
        <v>0</v>
      </c>
      <c r="Q129" s="261" t="b">
        <f t="shared" si="19"/>
        <v>0</v>
      </c>
      <c r="R129" s="261" t="b">
        <f t="shared" si="20"/>
        <v>0</v>
      </c>
      <c r="S129" s="80" t="b">
        <f t="shared" si="17"/>
        <v>0</v>
      </c>
    </row>
    <row r="130" spans="2:19" ht="29.25" customHeight="1">
      <c r="B130" s="293">
        <v>110</v>
      </c>
      <c r="C130" s="272" t="s">
        <v>152</v>
      </c>
      <c r="D130" s="294" t="s">
        <v>430</v>
      </c>
      <c r="E130" s="294" t="s">
        <v>430</v>
      </c>
      <c r="F130" s="32"/>
      <c r="G130" s="33"/>
      <c r="H130" s="95" t="str">
        <f t="shared" si="12"/>
        <v>No cotiza</v>
      </c>
      <c r="I130" s="33"/>
      <c r="J130" s="95" t="str">
        <f t="shared" si="13"/>
        <v>No cotiza</v>
      </c>
      <c r="K130" s="33"/>
      <c r="L130" s="95" t="str">
        <f t="shared" si="14"/>
        <v>No cotiza</v>
      </c>
      <c r="M130" s="285" t="str">
        <f t="shared" si="15"/>
        <v/>
      </c>
      <c r="O130" s="261" t="b">
        <f t="shared" si="16"/>
        <v>0</v>
      </c>
      <c r="P130" s="261" t="b">
        <f t="shared" si="18"/>
        <v>0</v>
      </c>
      <c r="Q130" s="261" t="b">
        <f t="shared" si="19"/>
        <v>0</v>
      </c>
      <c r="R130" s="261" t="b">
        <f t="shared" si="20"/>
        <v>0</v>
      </c>
      <c r="S130" s="80" t="b">
        <f t="shared" si="17"/>
        <v>0</v>
      </c>
    </row>
    <row r="131" spans="2:19" ht="29.25" customHeight="1">
      <c r="B131" s="293">
        <v>111</v>
      </c>
      <c r="C131" s="272" t="s">
        <v>153</v>
      </c>
      <c r="D131" s="294" t="s">
        <v>430</v>
      </c>
      <c r="E131" s="294" t="s">
        <v>430</v>
      </c>
      <c r="F131" s="32"/>
      <c r="G131" s="33"/>
      <c r="H131" s="95" t="str">
        <f t="shared" si="12"/>
        <v>No cotiza</v>
      </c>
      <c r="I131" s="33"/>
      <c r="J131" s="95" t="str">
        <f t="shared" si="13"/>
        <v>No cotiza</v>
      </c>
      <c r="K131" s="33"/>
      <c r="L131" s="95" t="str">
        <f t="shared" si="14"/>
        <v>No cotiza</v>
      </c>
      <c r="M131" s="285" t="str">
        <f t="shared" si="15"/>
        <v/>
      </c>
      <c r="O131" s="261" t="b">
        <f t="shared" si="16"/>
        <v>0</v>
      </c>
      <c r="P131" s="261" t="b">
        <f t="shared" si="18"/>
        <v>0</v>
      </c>
      <c r="Q131" s="261" t="b">
        <f t="shared" si="19"/>
        <v>0</v>
      </c>
      <c r="R131" s="261" t="b">
        <f t="shared" si="20"/>
        <v>0</v>
      </c>
      <c r="S131" s="80" t="b">
        <f t="shared" si="17"/>
        <v>0</v>
      </c>
    </row>
    <row r="132" spans="2:19" ht="29.25" customHeight="1">
      <c r="B132" s="293">
        <v>112</v>
      </c>
      <c r="C132" s="272" t="s">
        <v>154</v>
      </c>
      <c r="D132" s="294" t="s">
        <v>430</v>
      </c>
      <c r="E132" s="294" t="s">
        <v>430</v>
      </c>
      <c r="F132" s="32"/>
      <c r="G132" s="33"/>
      <c r="H132" s="95" t="str">
        <f t="shared" si="12"/>
        <v>No cotiza</v>
      </c>
      <c r="I132" s="33"/>
      <c r="J132" s="95" t="str">
        <f t="shared" si="13"/>
        <v>No cotiza</v>
      </c>
      <c r="K132" s="33"/>
      <c r="L132" s="95" t="str">
        <f t="shared" si="14"/>
        <v>No cotiza</v>
      </c>
      <c r="M132" s="285" t="str">
        <f t="shared" si="15"/>
        <v/>
      </c>
      <c r="O132" s="261" t="b">
        <f t="shared" si="16"/>
        <v>0</v>
      </c>
      <c r="P132" s="261" t="b">
        <f t="shared" si="18"/>
        <v>0</v>
      </c>
      <c r="Q132" s="261" t="b">
        <f t="shared" si="19"/>
        <v>0</v>
      </c>
      <c r="R132" s="261" t="b">
        <f t="shared" si="20"/>
        <v>0</v>
      </c>
      <c r="S132" s="80" t="b">
        <f t="shared" si="17"/>
        <v>0</v>
      </c>
    </row>
    <row r="133" spans="2:19" ht="29.25" customHeight="1">
      <c r="B133" s="293">
        <v>113</v>
      </c>
      <c r="C133" s="272" t="s">
        <v>155</v>
      </c>
      <c r="D133" s="294" t="s">
        <v>430</v>
      </c>
      <c r="E133" s="294" t="s">
        <v>430</v>
      </c>
      <c r="F133" s="32"/>
      <c r="G133" s="33"/>
      <c r="H133" s="95" t="str">
        <f t="shared" si="12"/>
        <v>No cotiza</v>
      </c>
      <c r="I133" s="33"/>
      <c r="J133" s="95" t="str">
        <f t="shared" si="13"/>
        <v>No cotiza</v>
      </c>
      <c r="K133" s="33"/>
      <c r="L133" s="95" t="str">
        <f t="shared" si="14"/>
        <v>No cotiza</v>
      </c>
      <c r="M133" s="285" t="str">
        <f t="shared" si="15"/>
        <v/>
      </c>
      <c r="O133" s="261" t="b">
        <f t="shared" si="16"/>
        <v>0</v>
      </c>
      <c r="P133" s="261" t="b">
        <f t="shared" si="18"/>
        <v>0</v>
      </c>
      <c r="Q133" s="261" t="b">
        <f t="shared" si="19"/>
        <v>0</v>
      </c>
      <c r="R133" s="261" t="b">
        <f t="shared" si="20"/>
        <v>0</v>
      </c>
      <c r="S133" s="80" t="b">
        <f t="shared" si="17"/>
        <v>0</v>
      </c>
    </row>
    <row r="134" spans="2:19" ht="29.25" customHeight="1">
      <c r="B134" s="293">
        <v>114</v>
      </c>
      <c r="C134" s="272" t="s">
        <v>156</v>
      </c>
      <c r="D134" s="294" t="s">
        <v>430</v>
      </c>
      <c r="E134" s="294" t="s">
        <v>430</v>
      </c>
      <c r="F134" s="32"/>
      <c r="G134" s="33"/>
      <c r="H134" s="95" t="str">
        <f t="shared" si="12"/>
        <v>No cotiza</v>
      </c>
      <c r="I134" s="33"/>
      <c r="J134" s="95" t="str">
        <f t="shared" si="13"/>
        <v>No cotiza</v>
      </c>
      <c r="K134" s="33"/>
      <c r="L134" s="95" t="str">
        <f t="shared" si="14"/>
        <v>No cotiza</v>
      </c>
      <c r="M134" s="285" t="str">
        <f t="shared" si="15"/>
        <v/>
      </c>
      <c r="O134" s="261" t="b">
        <f t="shared" si="16"/>
        <v>0</v>
      </c>
      <c r="P134" s="261" t="b">
        <f t="shared" si="18"/>
        <v>0</v>
      </c>
      <c r="Q134" s="261" t="b">
        <f t="shared" si="19"/>
        <v>0</v>
      </c>
      <c r="R134" s="261" t="b">
        <f t="shared" si="20"/>
        <v>0</v>
      </c>
      <c r="S134" s="80" t="b">
        <f t="shared" si="17"/>
        <v>0</v>
      </c>
    </row>
    <row r="135" spans="2:19" ht="29.25" customHeight="1">
      <c r="B135" s="293">
        <v>115</v>
      </c>
      <c r="C135" s="272" t="s">
        <v>157</v>
      </c>
      <c r="D135" s="294" t="s">
        <v>430</v>
      </c>
      <c r="E135" s="294" t="s">
        <v>430</v>
      </c>
      <c r="F135" s="32"/>
      <c r="G135" s="33"/>
      <c r="H135" s="95" t="str">
        <f t="shared" si="12"/>
        <v>No cotiza</v>
      </c>
      <c r="I135" s="33"/>
      <c r="J135" s="95" t="str">
        <f t="shared" si="13"/>
        <v>No cotiza</v>
      </c>
      <c r="K135" s="33"/>
      <c r="L135" s="95" t="str">
        <f t="shared" si="14"/>
        <v>No cotiza</v>
      </c>
      <c r="M135" s="285" t="str">
        <f t="shared" si="15"/>
        <v/>
      </c>
      <c r="O135" s="261" t="b">
        <f t="shared" si="16"/>
        <v>0</v>
      </c>
      <c r="P135" s="261" t="b">
        <f t="shared" si="18"/>
        <v>0</v>
      </c>
      <c r="Q135" s="261" t="b">
        <f t="shared" si="19"/>
        <v>0</v>
      </c>
      <c r="R135" s="261" t="b">
        <f t="shared" si="20"/>
        <v>0</v>
      </c>
      <c r="S135" s="80" t="b">
        <f t="shared" si="17"/>
        <v>0</v>
      </c>
    </row>
    <row r="136" spans="2:19" ht="29.25" customHeight="1">
      <c r="B136" s="293">
        <v>116</v>
      </c>
      <c r="C136" s="272" t="s">
        <v>158</v>
      </c>
      <c r="D136" s="294" t="s">
        <v>430</v>
      </c>
      <c r="E136" s="294" t="s">
        <v>430</v>
      </c>
      <c r="F136" s="32"/>
      <c r="G136" s="33"/>
      <c r="H136" s="95" t="str">
        <f t="shared" si="12"/>
        <v>No cotiza</v>
      </c>
      <c r="I136" s="33"/>
      <c r="J136" s="95" t="str">
        <f t="shared" si="13"/>
        <v>No cotiza</v>
      </c>
      <c r="K136" s="33"/>
      <c r="L136" s="95" t="str">
        <f t="shared" si="14"/>
        <v>No cotiza</v>
      </c>
      <c r="M136" s="285" t="str">
        <f t="shared" si="15"/>
        <v/>
      </c>
      <c r="O136" s="261" t="b">
        <f t="shared" si="16"/>
        <v>0</v>
      </c>
      <c r="P136" s="261" t="b">
        <f t="shared" si="18"/>
        <v>0</v>
      </c>
      <c r="Q136" s="261" t="b">
        <f t="shared" si="19"/>
        <v>0</v>
      </c>
      <c r="R136" s="261" t="b">
        <f t="shared" si="20"/>
        <v>0</v>
      </c>
      <c r="S136" s="80" t="b">
        <f t="shared" si="17"/>
        <v>0</v>
      </c>
    </row>
    <row r="137" spans="2:19" ht="29.25" customHeight="1">
      <c r="B137" s="293">
        <v>117</v>
      </c>
      <c r="C137" s="272" t="s">
        <v>159</v>
      </c>
      <c r="D137" s="294" t="s">
        <v>430</v>
      </c>
      <c r="E137" s="294" t="s">
        <v>430</v>
      </c>
      <c r="F137" s="32"/>
      <c r="G137" s="33"/>
      <c r="H137" s="95" t="str">
        <f t="shared" si="12"/>
        <v>No cotiza</v>
      </c>
      <c r="I137" s="33"/>
      <c r="J137" s="95" t="str">
        <f t="shared" si="13"/>
        <v>No cotiza</v>
      </c>
      <c r="K137" s="33"/>
      <c r="L137" s="95" t="str">
        <f t="shared" si="14"/>
        <v>No cotiza</v>
      </c>
      <c r="M137" s="285" t="str">
        <f t="shared" si="15"/>
        <v/>
      </c>
      <c r="O137" s="261" t="b">
        <f t="shared" si="16"/>
        <v>0</v>
      </c>
      <c r="P137" s="261" t="b">
        <f t="shared" si="18"/>
        <v>0</v>
      </c>
      <c r="Q137" s="261" t="b">
        <f t="shared" si="19"/>
        <v>0</v>
      </c>
      <c r="R137" s="261" t="b">
        <f t="shared" si="20"/>
        <v>0</v>
      </c>
      <c r="S137" s="80" t="b">
        <f t="shared" si="17"/>
        <v>0</v>
      </c>
    </row>
    <row r="138" spans="2:19" ht="29.25" customHeight="1">
      <c r="B138" s="293">
        <v>118</v>
      </c>
      <c r="C138" s="272" t="s">
        <v>160</v>
      </c>
      <c r="D138" s="294" t="s">
        <v>430</v>
      </c>
      <c r="E138" s="294" t="s">
        <v>430</v>
      </c>
      <c r="F138" s="32"/>
      <c r="G138" s="33"/>
      <c r="H138" s="95" t="str">
        <f t="shared" si="12"/>
        <v>No cotiza</v>
      </c>
      <c r="I138" s="33"/>
      <c r="J138" s="95" t="str">
        <f t="shared" si="13"/>
        <v>No cotiza</v>
      </c>
      <c r="K138" s="33"/>
      <c r="L138" s="95" t="str">
        <f t="shared" si="14"/>
        <v>No cotiza</v>
      </c>
      <c r="M138" s="285" t="str">
        <f t="shared" si="15"/>
        <v/>
      </c>
      <c r="O138" s="261" t="b">
        <f t="shared" si="16"/>
        <v>0</v>
      </c>
      <c r="P138" s="261" t="b">
        <f t="shared" si="18"/>
        <v>0</v>
      </c>
      <c r="Q138" s="261" t="b">
        <f t="shared" si="19"/>
        <v>0</v>
      </c>
      <c r="R138" s="261" t="b">
        <f t="shared" si="20"/>
        <v>0</v>
      </c>
      <c r="S138" s="80" t="b">
        <f t="shared" si="17"/>
        <v>0</v>
      </c>
    </row>
    <row r="139" spans="2:19" ht="29.25" customHeight="1">
      <c r="B139" s="293">
        <v>119</v>
      </c>
      <c r="C139" s="272" t="s">
        <v>161</v>
      </c>
      <c r="D139" s="294" t="s">
        <v>430</v>
      </c>
      <c r="E139" s="294" t="s">
        <v>430</v>
      </c>
      <c r="F139" s="32"/>
      <c r="G139" s="33"/>
      <c r="H139" s="95" t="str">
        <f t="shared" si="12"/>
        <v>No cotiza</v>
      </c>
      <c r="I139" s="33"/>
      <c r="J139" s="95" t="str">
        <f t="shared" si="13"/>
        <v>No cotiza</v>
      </c>
      <c r="K139" s="33"/>
      <c r="L139" s="95" t="str">
        <f t="shared" si="14"/>
        <v>No cotiza</v>
      </c>
      <c r="M139" s="285" t="str">
        <f t="shared" si="15"/>
        <v/>
      </c>
      <c r="O139" s="261" t="b">
        <f t="shared" si="16"/>
        <v>0</v>
      </c>
      <c r="P139" s="261" t="b">
        <f t="shared" si="18"/>
        <v>0</v>
      </c>
      <c r="Q139" s="261" t="b">
        <f t="shared" si="19"/>
        <v>0</v>
      </c>
      <c r="R139" s="261" t="b">
        <f t="shared" si="20"/>
        <v>0</v>
      </c>
      <c r="S139" s="80" t="b">
        <f t="shared" si="17"/>
        <v>0</v>
      </c>
    </row>
    <row r="140" spans="2:19" ht="29.25" customHeight="1">
      <c r="B140" s="293">
        <v>120</v>
      </c>
      <c r="C140" s="272" t="s">
        <v>162</v>
      </c>
      <c r="D140" s="294" t="s">
        <v>430</v>
      </c>
      <c r="E140" s="294" t="s">
        <v>430</v>
      </c>
      <c r="F140" s="32"/>
      <c r="G140" s="33"/>
      <c r="H140" s="95" t="str">
        <f t="shared" si="12"/>
        <v>No cotiza</v>
      </c>
      <c r="I140" s="33"/>
      <c r="J140" s="95" t="str">
        <f t="shared" si="13"/>
        <v>No cotiza</v>
      </c>
      <c r="K140" s="33"/>
      <c r="L140" s="95" t="str">
        <f t="shared" si="14"/>
        <v>No cotiza</v>
      </c>
      <c r="M140" s="285" t="str">
        <f t="shared" si="15"/>
        <v/>
      </c>
      <c r="O140" s="261" t="b">
        <f t="shared" si="16"/>
        <v>0</v>
      </c>
      <c r="P140" s="261" t="b">
        <f t="shared" si="18"/>
        <v>0</v>
      </c>
      <c r="Q140" s="261" t="b">
        <f t="shared" si="19"/>
        <v>0</v>
      </c>
      <c r="R140" s="261" t="b">
        <f t="shared" si="20"/>
        <v>0</v>
      </c>
      <c r="S140" s="80" t="b">
        <f t="shared" si="17"/>
        <v>0</v>
      </c>
    </row>
    <row r="141" spans="2:19" ht="29.25" customHeight="1">
      <c r="B141" s="293">
        <v>121</v>
      </c>
      <c r="C141" s="272" t="s">
        <v>163</v>
      </c>
      <c r="D141" s="294" t="s">
        <v>430</v>
      </c>
      <c r="E141" s="294" t="s">
        <v>430</v>
      </c>
      <c r="F141" s="32"/>
      <c r="G141" s="33"/>
      <c r="H141" s="95" t="str">
        <f t="shared" si="12"/>
        <v>No cotiza</v>
      </c>
      <c r="I141" s="33"/>
      <c r="J141" s="95" t="str">
        <f t="shared" si="13"/>
        <v>No cotiza</v>
      </c>
      <c r="K141" s="33"/>
      <c r="L141" s="95" t="str">
        <f t="shared" si="14"/>
        <v>No cotiza</v>
      </c>
      <c r="M141" s="285" t="str">
        <f t="shared" si="15"/>
        <v/>
      </c>
      <c r="O141" s="261" t="b">
        <f t="shared" si="16"/>
        <v>0</v>
      </c>
      <c r="P141" s="261" t="b">
        <f t="shared" si="18"/>
        <v>0</v>
      </c>
      <c r="Q141" s="261" t="b">
        <f t="shared" si="19"/>
        <v>0</v>
      </c>
      <c r="R141" s="261" t="b">
        <f t="shared" si="20"/>
        <v>0</v>
      </c>
      <c r="S141" s="80" t="b">
        <f t="shared" si="17"/>
        <v>0</v>
      </c>
    </row>
    <row r="142" spans="2:19" ht="29.25" customHeight="1">
      <c r="B142" s="293">
        <v>122</v>
      </c>
      <c r="C142" s="272" t="s">
        <v>164</v>
      </c>
      <c r="D142" s="294" t="s">
        <v>430</v>
      </c>
      <c r="E142" s="294" t="s">
        <v>430</v>
      </c>
      <c r="F142" s="32"/>
      <c r="G142" s="33"/>
      <c r="H142" s="95" t="str">
        <f t="shared" si="12"/>
        <v>No cotiza</v>
      </c>
      <c r="I142" s="33"/>
      <c r="J142" s="95" t="str">
        <f t="shared" si="13"/>
        <v>No cotiza</v>
      </c>
      <c r="K142" s="33"/>
      <c r="L142" s="95" t="str">
        <f t="shared" si="14"/>
        <v>No cotiza</v>
      </c>
      <c r="M142" s="285" t="str">
        <f t="shared" si="15"/>
        <v/>
      </c>
      <c r="O142" s="261" t="b">
        <f t="shared" si="16"/>
        <v>0</v>
      </c>
      <c r="P142" s="261" t="b">
        <f t="shared" si="18"/>
        <v>0</v>
      </c>
      <c r="Q142" s="261" t="b">
        <f t="shared" si="19"/>
        <v>0</v>
      </c>
      <c r="R142" s="261" t="b">
        <f t="shared" si="20"/>
        <v>0</v>
      </c>
      <c r="S142" s="80" t="b">
        <f t="shared" si="17"/>
        <v>0</v>
      </c>
    </row>
    <row r="143" spans="2:19" ht="29.25" customHeight="1">
      <c r="B143" s="293">
        <v>123</v>
      </c>
      <c r="C143" s="272" t="s">
        <v>165</v>
      </c>
      <c r="D143" s="294" t="s">
        <v>430</v>
      </c>
      <c r="E143" s="294" t="s">
        <v>430</v>
      </c>
      <c r="F143" s="32"/>
      <c r="G143" s="33"/>
      <c r="H143" s="95" t="str">
        <f t="shared" si="12"/>
        <v>No cotiza</v>
      </c>
      <c r="I143" s="33"/>
      <c r="J143" s="95" t="str">
        <f t="shared" si="13"/>
        <v>No cotiza</v>
      </c>
      <c r="K143" s="33"/>
      <c r="L143" s="95" t="str">
        <f t="shared" si="14"/>
        <v>No cotiza</v>
      </c>
      <c r="M143" s="285" t="str">
        <f t="shared" si="15"/>
        <v/>
      </c>
      <c r="O143" s="261" t="b">
        <f t="shared" si="16"/>
        <v>0</v>
      </c>
      <c r="P143" s="261" t="b">
        <f t="shared" si="18"/>
        <v>0</v>
      </c>
      <c r="Q143" s="261" t="b">
        <f t="shared" si="19"/>
        <v>0</v>
      </c>
      <c r="R143" s="261" t="b">
        <f t="shared" si="20"/>
        <v>0</v>
      </c>
      <c r="S143" s="80" t="b">
        <f t="shared" si="17"/>
        <v>0</v>
      </c>
    </row>
    <row r="144" spans="2:19" ht="29.25" customHeight="1">
      <c r="B144" s="293">
        <v>124</v>
      </c>
      <c r="C144" s="272" t="s">
        <v>166</v>
      </c>
      <c r="D144" s="294" t="s">
        <v>430</v>
      </c>
      <c r="E144" s="294" t="s">
        <v>430</v>
      </c>
      <c r="F144" s="32"/>
      <c r="G144" s="33"/>
      <c r="H144" s="95" t="str">
        <f t="shared" si="12"/>
        <v>No cotiza</v>
      </c>
      <c r="I144" s="33"/>
      <c r="J144" s="95" t="str">
        <f t="shared" si="13"/>
        <v>No cotiza</v>
      </c>
      <c r="K144" s="33"/>
      <c r="L144" s="95" t="str">
        <f t="shared" si="14"/>
        <v>No cotiza</v>
      </c>
      <c r="M144" s="285" t="str">
        <f t="shared" si="15"/>
        <v/>
      </c>
      <c r="O144" s="261" t="b">
        <f t="shared" si="16"/>
        <v>0</v>
      </c>
      <c r="P144" s="261" t="b">
        <f t="shared" si="18"/>
        <v>0</v>
      </c>
      <c r="Q144" s="261" t="b">
        <f t="shared" si="19"/>
        <v>0</v>
      </c>
      <c r="R144" s="261" t="b">
        <f t="shared" si="20"/>
        <v>0</v>
      </c>
      <c r="S144" s="80" t="b">
        <f t="shared" si="17"/>
        <v>0</v>
      </c>
    </row>
    <row r="145" spans="2:19" ht="29.25" customHeight="1">
      <c r="B145" s="293">
        <v>125</v>
      </c>
      <c r="C145" s="272" t="s">
        <v>167</v>
      </c>
      <c r="D145" s="294" t="s">
        <v>430</v>
      </c>
      <c r="E145" s="294" t="s">
        <v>430</v>
      </c>
      <c r="F145" s="32"/>
      <c r="G145" s="33"/>
      <c r="H145" s="95" t="str">
        <f t="shared" si="12"/>
        <v>No cotiza</v>
      </c>
      <c r="I145" s="33"/>
      <c r="J145" s="95" t="str">
        <f t="shared" si="13"/>
        <v>No cotiza</v>
      </c>
      <c r="K145" s="33"/>
      <c r="L145" s="95" t="str">
        <f t="shared" si="14"/>
        <v>No cotiza</v>
      </c>
      <c r="M145" s="285" t="str">
        <f t="shared" si="15"/>
        <v/>
      </c>
      <c r="O145" s="261" t="b">
        <f t="shared" si="16"/>
        <v>0</v>
      </c>
      <c r="P145" s="261" t="b">
        <f t="shared" si="18"/>
        <v>0</v>
      </c>
      <c r="Q145" s="261" t="b">
        <f t="shared" si="19"/>
        <v>0</v>
      </c>
      <c r="R145" s="261" t="b">
        <f t="shared" si="20"/>
        <v>0</v>
      </c>
      <c r="S145" s="80" t="b">
        <f t="shared" si="17"/>
        <v>0</v>
      </c>
    </row>
    <row r="146" spans="2:19" ht="29.25" customHeight="1">
      <c r="B146" s="293">
        <v>126</v>
      </c>
      <c r="C146" s="272" t="s">
        <v>168</v>
      </c>
      <c r="D146" s="294" t="s">
        <v>430</v>
      </c>
      <c r="E146" s="294" t="s">
        <v>430</v>
      </c>
      <c r="F146" s="32"/>
      <c r="G146" s="33"/>
      <c r="H146" s="95" t="str">
        <f t="shared" si="12"/>
        <v>No cotiza</v>
      </c>
      <c r="I146" s="33"/>
      <c r="J146" s="95" t="str">
        <f t="shared" si="13"/>
        <v>No cotiza</v>
      </c>
      <c r="K146" s="33"/>
      <c r="L146" s="95" t="str">
        <f t="shared" si="14"/>
        <v>No cotiza</v>
      </c>
      <c r="M146" s="285" t="str">
        <f t="shared" si="15"/>
        <v/>
      </c>
      <c r="O146" s="261" t="b">
        <f t="shared" si="16"/>
        <v>0</v>
      </c>
      <c r="P146" s="261" t="b">
        <f t="shared" si="18"/>
        <v>0</v>
      </c>
      <c r="Q146" s="261" t="b">
        <f t="shared" si="19"/>
        <v>0</v>
      </c>
      <c r="R146" s="261" t="b">
        <f t="shared" si="20"/>
        <v>0</v>
      </c>
      <c r="S146" s="80" t="b">
        <f t="shared" si="17"/>
        <v>0</v>
      </c>
    </row>
    <row r="147" spans="2:19" ht="29.25" customHeight="1">
      <c r="B147" s="293">
        <v>127</v>
      </c>
      <c r="C147" s="272" t="s">
        <v>169</v>
      </c>
      <c r="D147" s="294" t="s">
        <v>430</v>
      </c>
      <c r="E147" s="294" t="s">
        <v>430</v>
      </c>
      <c r="F147" s="32"/>
      <c r="G147" s="33"/>
      <c r="H147" s="95" t="str">
        <f t="shared" si="12"/>
        <v>No cotiza</v>
      </c>
      <c r="I147" s="33"/>
      <c r="J147" s="95" t="str">
        <f t="shared" si="13"/>
        <v>No cotiza</v>
      </c>
      <c r="K147" s="33"/>
      <c r="L147" s="95" t="str">
        <f t="shared" si="14"/>
        <v>No cotiza</v>
      </c>
      <c r="M147" s="285" t="str">
        <f t="shared" si="15"/>
        <v/>
      </c>
      <c r="O147" s="261" t="b">
        <f t="shared" si="16"/>
        <v>0</v>
      </c>
      <c r="P147" s="261" t="b">
        <f t="shared" si="18"/>
        <v>0</v>
      </c>
      <c r="Q147" s="261" t="b">
        <f t="shared" si="19"/>
        <v>0</v>
      </c>
      <c r="R147" s="261" t="b">
        <f t="shared" si="20"/>
        <v>0</v>
      </c>
      <c r="S147" s="80" t="b">
        <f t="shared" si="17"/>
        <v>0</v>
      </c>
    </row>
    <row r="148" spans="2:19" ht="29.25" customHeight="1">
      <c r="B148" s="293">
        <v>128</v>
      </c>
      <c r="C148" s="272" t="s">
        <v>170</v>
      </c>
      <c r="D148" s="294" t="s">
        <v>430</v>
      </c>
      <c r="E148" s="294" t="s">
        <v>430</v>
      </c>
      <c r="F148" s="32"/>
      <c r="G148" s="33"/>
      <c r="H148" s="95" t="str">
        <f t="shared" si="12"/>
        <v>No cotiza</v>
      </c>
      <c r="I148" s="33"/>
      <c r="J148" s="95" t="str">
        <f t="shared" si="13"/>
        <v>No cotiza</v>
      </c>
      <c r="K148" s="33"/>
      <c r="L148" s="95" t="str">
        <f t="shared" si="14"/>
        <v>No cotiza</v>
      </c>
      <c r="M148" s="285" t="str">
        <f t="shared" si="15"/>
        <v/>
      </c>
      <c r="O148" s="261" t="b">
        <f t="shared" si="16"/>
        <v>0</v>
      </c>
      <c r="P148" s="261" t="b">
        <f t="shared" si="18"/>
        <v>0</v>
      </c>
      <c r="Q148" s="261" t="b">
        <f t="shared" si="19"/>
        <v>0</v>
      </c>
      <c r="R148" s="261" t="b">
        <f t="shared" si="20"/>
        <v>0</v>
      </c>
      <c r="S148" s="80" t="b">
        <f t="shared" si="17"/>
        <v>0</v>
      </c>
    </row>
    <row r="149" spans="2:19" ht="29.25" customHeight="1">
      <c r="B149" s="293">
        <v>129</v>
      </c>
      <c r="C149" s="272" t="s">
        <v>171</v>
      </c>
      <c r="D149" s="294" t="s">
        <v>430</v>
      </c>
      <c r="E149" s="294" t="s">
        <v>430</v>
      </c>
      <c r="F149" s="32"/>
      <c r="G149" s="33"/>
      <c r="H149" s="95" t="str">
        <f t="shared" ref="H149:H212" si="21">IFERROR(IF(OR(AND($F149="",G149=""),AND($F149="No cotiza",G149="No cotiza")),"No cotiza",IF(OR($F149="",$F149="No cotiza"),"Especifique la tarifa IVA",IF(OR(G149="",G149="No cotiza"),"Especifique el precio unitario antes de IVA",ROUND(G149*(1+$F149),0)))),"Imposible calcular")</f>
        <v>No cotiza</v>
      </c>
      <c r="I149" s="33"/>
      <c r="J149" s="95" t="str">
        <f t="shared" ref="J149:J212" si="22">IFERROR(IF(OR(AND($F149="",I149=""),AND($F149="No cotiza",I149="No cotiza")),"No cotiza",IF(OR($F149="",$F149="No cotiza"),"Especifique la tarifa IVA",IF(OR(I149="",I149="No cotiza"),"Especifique el precio unitario antes de IVA",ROUND(I149*(1+$F149),0)))),"Imposible calcular")</f>
        <v>No cotiza</v>
      </c>
      <c r="K149" s="33"/>
      <c r="L149" s="95" t="str">
        <f t="shared" ref="L149:L212" si="23">IFERROR(IF(OR(AND($F149="",K149=""),AND($F149="No cotiza",K149="No cotiza")),"No cotiza",IF(OR($F149="",$F149="No cotiza"),"Especifique la tarifa IVA",IF(OR(K149="",K149="No cotiza"),"Especifique el precio unitario antes de IVA",ROUND(K149*(1+$F149),0)))),"Imposible calcular")</f>
        <v>No cotiza</v>
      </c>
      <c r="M149" s="285" t="str">
        <f t="shared" ref="M149:M212" si="24">IF(AND(G149&lt;&gt;"",I149&lt;&gt;"",I149&lt;=G149),"Favor revisar precios, se espera que el precio unitario aumente con la dificultad de acceso",IF(AND(G149&lt;&gt;"",K149&lt;&gt;"",K149&lt;=G149),"Favor revisar precios, se espera que el precio unitario aumente con la dificultad de acceso",IF(AND(I149&lt;&gt;"",K149&lt;&gt;"",K149&lt;=I149),"Favor revisar precios, se espera que el precio unitario aumente con la dificultad de acceso","")))</f>
        <v/>
      </c>
      <c r="O149" s="261" t="b">
        <f t="shared" ref="O149:O212" si="25">+F149&lt;&gt;""</f>
        <v>0</v>
      </c>
      <c r="P149" s="261" t="b">
        <f t="shared" si="18"/>
        <v>0</v>
      </c>
      <c r="Q149" s="261" t="b">
        <f t="shared" si="19"/>
        <v>0</v>
      </c>
      <c r="R149" s="261" t="b">
        <f t="shared" si="20"/>
        <v>0</v>
      </c>
      <c r="S149" s="80" t="b">
        <f t="shared" ref="S149:S212" si="26">+F149=19%</f>
        <v>0</v>
      </c>
    </row>
    <row r="150" spans="2:19" ht="29.25" customHeight="1">
      <c r="B150" s="293">
        <v>130</v>
      </c>
      <c r="C150" s="272" t="s">
        <v>171</v>
      </c>
      <c r="D150" s="294" t="s">
        <v>430</v>
      </c>
      <c r="E150" s="294" t="s">
        <v>430</v>
      </c>
      <c r="F150" s="32"/>
      <c r="G150" s="33"/>
      <c r="H150" s="95" t="str">
        <f t="shared" si="21"/>
        <v>No cotiza</v>
      </c>
      <c r="I150" s="33"/>
      <c r="J150" s="95" t="str">
        <f t="shared" si="22"/>
        <v>No cotiza</v>
      </c>
      <c r="K150" s="33"/>
      <c r="L150" s="95" t="str">
        <f t="shared" si="23"/>
        <v>No cotiza</v>
      </c>
      <c r="M150" s="285" t="str">
        <f t="shared" si="24"/>
        <v/>
      </c>
      <c r="O150" s="261" t="b">
        <f t="shared" si="25"/>
        <v>0</v>
      </c>
      <c r="P150" s="261" t="b">
        <f t="shared" si="18"/>
        <v>0</v>
      </c>
      <c r="Q150" s="261" t="b">
        <f t="shared" si="19"/>
        <v>0</v>
      </c>
      <c r="R150" s="261" t="b">
        <f t="shared" si="20"/>
        <v>0</v>
      </c>
      <c r="S150" s="80" t="b">
        <f t="shared" si="26"/>
        <v>0</v>
      </c>
    </row>
    <row r="151" spans="2:19" ht="29.25" customHeight="1">
      <c r="B151" s="293">
        <v>131</v>
      </c>
      <c r="C151" s="272" t="s">
        <v>172</v>
      </c>
      <c r="D151" s="294" t="s">
        <v>430</v>
      </c>
      <c r="E151" s="294" t="s">
        <v>430</v>
      </c>
      <c r="F151" s="32"/>
      <c r="G151" s="33"/>
      <c r="H151" s="95" t="str">
        <f t="shared" si="21"/>
        <v>No cotiza</v>
      </c>
      <c r="I151" s="33"/>
      <c r="J151" s="95" t="str">
        <f t="shared" si="22"/>
        <v>No cotiza</v>
      </c>
      <c r="K151" s="33"/>
      <c r="L151" s="95" t="str">
        <f t="shared" si="23"/>
        <v>No cotiza</v>
      </c>
      <c r="M151" s="285" t="str">
        <f t="shared" si="24"/>
        <v/>
      </c>
      <c r="O151" s="261" t="b">
        <f t="shared" si="25"/>
        <v>0</v>
      </c>
      <c r="P151" s="261" t="b">
        <f t="shared" si="18"/>
        <v>0</v>
      </c>
      <c r="Q151" s="261" t="b">
        <f t="shared" si="19"/>
        <v>0</v>
      </c>
      <c r="R151" s="261" t="b">
        <f t="shared" si="20"/>
        <v>0</v>
      </c>
      <c r="S151" s="80" t="b">
        <f t="shared" si="26"/>
        <v>0</v>
      </c>
    </row>
    <row r="152" spans="2:19" ht="29.25" customHeight="1">
      <c r="B152" s="293">
        <v>132</v>
      </c>
      <c r="C152" s="272" t="s">
        <v>173</v>
      </c>
      <c r="D152" s="294" t="s">
        <v>404</v>
      </c>
      <c r="E152" s="294" t="s">
        <v>422</v>
      </c>
      <c r="F152" s="32"/>
      <c r="G152" s="33"/>
      <c r="H152" s="95" t="str">
        <f t="shared" si="21"/>
        <v>No cotiza</v>
      </c>
      <c r="I152" s="33"/>
      <c r="J152" s="95" t="str">
        <f t="shared" si="22"/>
        <v>No cotiza</v>
      </c>
      <c r="K152" s="33"/>
      <c r="L152" s="95" t="str">
        <f t="shared" si="23"/>
        <v>No cotiza</v>
      </c>
      <c r="M152" s="285" t="str">
        <f t="shared" si="24"/>
        <v/>
      </c>
      <c r="O152" s="261" t="b">
        <f t="shared" si="25"/>
        <v>0</v>
      </c>
      <c r="P152" s="261" t="b">
        <f t="shared" si="18"/>
        <v>0</v>
      </c>
      <c r="Q152" s="261" t="b">
        <f t="shared" si="19"/>
        <v>0</v>
      </c>
      <c r="R152" s="261" t="b">
        <f t="shared" si="20"/>
        <v>0</v>
      </c>
      <c r="S152" s="80" t="b">
        <f t="shared" si="26"/>
        <v>0</v>
      </c>
    </row>
    <row r="153" spans="2:19" ht="29.25" customHeight="1">
      <c r="B153" s="293">
        <v>133</v>
      </c>
      <c r="C153" s="272" t="s">
        <v>173</v>
      </c>
      <c r="D153" s="294" t="s">
        <v>404</v>
      </c>
      <c r="E153" s="294" t="s">
        <v>423</v>
      </c>
      <c r="F153" s="32"/>
      <c r="G153" s="33"/>
      <c r="H153" s="95" t="str">
        <f t="shared" si="21"/>
        <v>No cotiza</v>
      </c>
      <c r="I153" s="33"/>
      <c r="J153" s="95" t="str">
        <f t="shared" si="22"/>
        <v>No cotiza</v>
      </c>
      <c r="K153" s="33"/>
      <c r="L153" s="95" t="str">
        <f t="shared" si="23"/>
        <v>No cotiza</v>
      </c>
      <c r="M153" s="285" t="str">
        <f t="shared" si="24"/>
        <v/>
      </c>
      <c r="O153" s="261" t="b">
        <f t="shared" si="25"/>
        <v>0</v>
      </c>
      <c r="P153" s="261" t="b">
        <f t="shared" si="18"/>
        <v>0</v>
      </c>
      <c r="Q153" s="261" t="b">
        <f t="shared" si="19"/>
        <v>0</v>
      </c>
      <c r="R153" s="261" t="b">
        <f t="shared" si="20"/>
        <v>0</v>
      </c>
      <c r="S153" s="80" t="b">
        <f t="shared" si="26"/>
        <v>0</v>
      </c>
    </row>
    <row r="154" spans="2:19" ht="29.25" customHeight="1">
      <c r="B154" s="293">
        <v>134</v>
      </c>
      <c r="C154" s="272" t="s">
        <v>173</v>
      </c>
      <c r="D154" s="294" t="s">
        <v>405</v>
      </c>
      <c r="E154" s="294" t="s">
        <v>423</v>
      </c>
      <c r="F154" s="32"/>
      <c r="G154" s="33"/>
      <c r="H154" s="95" t="str">
        <f t="shared" si="21"/>
        <v>No cotiza</v>
      </c>
      <c r="I154" s="33"/>
      <c r="J154" s="95" t="str">
        <f t="shared" si="22"/>
        <v>No cotiza</v>
      </c>
      <c r="K154" s="33"/>
      <c r="L154" s="95" t="str">
        <f t="shared" si="23"/>
        <v>No cotiza</v>
      </c>
      <c r="M154" s="285" t="str">
        <f t="shared" si="24"/>
        <v/>
      </c>
      <c r="O154" s="261" t="b">
        <f t="shared" si="25"/>
        <v>0</v>
      </c>
      <c r="P154" s="261" t="b">
        <f t="shared" si="18"/>
        <v>0</v>
      </c>
      <c r="Q154" s="261" t="b">
        <f t="shared" si="19"/>
        <v>0</v>
      </c>
      <c r="R154" s="261" t="b">
        <f t="shared" si="20"/>
        <v>0</v>
      </c>
      <c r="S154" s="80" t="b">
        <f t="shared" si="26"/>
        <v>0</v>
      </c>
    </row>
    <row r="155" spans="2:19" ht="29.25" customHeight="1">
      <c r="B155" s="293">
        <v>135</v>
      </c>
      <c r="C155" s="272" t="s">
        <v>173</v>
      </c>
      <c r="D155" s="294" t="s">
        <v>414</v>
      </c>
      <c r="E155" s="294" t="s">
        <v>422</v>
      </c>
      <c r="F155" s="32"/>
      <c r="G155" s="33"/>
      <c r="H155" s="95" t="str">
        <f t="shared" si="21"/>
        <v>No cotiza</v>
      </c>
      <c r="I155" s="33"/>
      <c r="J155" s="95" t="str">
        <f t="shared" si="22"/>
        <v>No cotiza</v>
      </c>
      <c r="K155" s="33"/>
      <c r="L155" s="95" t="str">
        <f t="shared" si="23"/>
        <v>No cotiza</v>
      </c>
      <c r="M155" s="285" t="str">
        <f t="shared" si="24"/>
        <v/>
      </c>
      <c r="O155" s="261" t="b">
        <f t="shared" si="25"/>
        <v>0</v>
      </c>
      <c r="P155" s="261" t="b">
        <f t="shared" si="18"/>
        <v>0</v>
      </c>
      <c r="Q155" s="261" t="b">
        <f t="shared" si="19"/>
        <v>0</v>
      </c>
      <c r="R155" s="261" t="b">
        <f t="shared" si="20"/>
        <v>0</v>
      </c>
      <c r="S155" s="80" t="b">
        <f t="shared" si="26"/>
        <v>0</v>
      </c>
    </row>
    <row r="156" spans="2:19" ht="29.25" customHeight="1">
      <c r="B156" s="293">
        <v>136</v>
      </c>
      <c r="C156" s="272" t="s">
        <v>173</v>
      </c>
      <c r="D156" s="294" t="s">
        <v>415</v>
      </c>
      <c r="E156" s="294" t="s">
        <v>424</v>
      </c>
      <c r="F156" s="32"/>
      <c r="G156" s="33"/>
      <c r="H156" s="95" t="str">
        <f t="shared" si="21"/>
        <v>No cotiza</v>
      </c>
      <c r="I156" s="33"/>
      <c r="J156" s="95" t="str">
        <f t="shared" si="22"/>
        <v>No cotiza</v>
      </c>
      <c r="K156" s="33"/>
      <c r="L156" s="95" t="str">
        <f t="shared" si="23"/>
        <v>No cotiza</v>
      </c>
      <c r="M156" s="285" t="str">
        <f t="shared" si="24"/>
        <v/>
      </c>
      <c r="O156" s="261" t="b">
        <f t="shared" si="25"/>
        <v>0</v>
      </c>
      <c r="P156" s="261" t="b">
        <f t="shared" si="18"/>
        <v>0</v>
      </c>
      <c r="Q156" s="261" t="b">
        <f t="shared" si="19"/>
        <v>0</v>
      </c>
      <c r="R156" s="261" t="b">
        <f t="shared" si="20"/>
        <v>0</v>
      </c>
      <c r="S156" s="80" t="b">
        <f t="shared" si="26"/>
        <v>0</v>
      </c>
    </row>
    <row r="157" spans="2:19" ht="29.25" customHeight="1">
      <c r="B157" s="293">
        <v>137</v>
      </c>
      <c r="C157" s="272" t="s">
        <v>173</v>
      </c>
      <c r="D157" s="294" t="s">
        <v>416</v>
      </c>
      <c r="E157" s="294" t="s">
        <v>422</v>
      </c>
      <c r="F157" s="32"/>
      <c r="G157" s="33"/>
      <c r="H157" s="95" t="str">
        <f t="shared" si="21"/>
        <v>No cotiza</v>
      </c>
      <c r="I157" s="33"/>
      <c r="J157" s="95" t="str">
        <f t="shared" si="22"/>
        <v>No cotiza</v>
      </c>
      <c r="K157" s="33"/>
      <c r="L157" s="95" t="str">
        <f t="shared" si="23"/>
        <v>No cotiza</v>
      </c>
      <c r="M157" s="285" t="str">
        <f t="shared" si="24"/>
        <v/>
      </c>
      <c r="O157" s="261" t="b">
        <f t="shared" si="25"/>
        <v>0</v>
      </c>
      <c r="P157" s="261" t="b">
        <f t="shared" si="18"/>
        <v>0</v>
      </c>
      <c r="Q157" s="261" t="b">
        <f t="shared" si="19"/>
        <v>0</v>
      </c>
      <c r="R157" s="261" t="b">
        <f t="shared" si="20"/>
        <v>0</v>
      </c>
      <c r="S157" s="80" t="b">
        <f t="shared" si="26"/>
        <v>0</v>
      </c>
    </row>
    <row r="158" spans="2:19" ht="29.25" customHeight="1">
      <c r="B158" s="293">
        <v>138</v>
      </c>
      <c r="C158" s="272" t="s">
        <v>173</v>
      </c>
      <c r="D158" s="294" t="s">
        <v>412</v>
      </c>
      <c r="E158" s="294" t="s">
        <v>423</v>
      </c>
      <c r="F158" s="32"/>
      <c r="G158" s="33"/>
      <c r="H158" s="95" t="str">
        <f t="shared" si="21"/>
        <v>No cotiza</v>
      </c>
      <c r="I158" s="33"/>
      <c r="J158" s="95" t="str">
        <f t="shared" si="22"/>
        <v>No cotiza</v>
      </c>
      <c r="K158" s="33"/>
      <c r="L158" s="95" t="str">
        <f t="shared" si="23"/>
        <v>No cotiza</v>
      </c>
      <c r="M158" s="285" t="str">
        <f t="shared" si="24"/>
        <v/>
      </c>
      <c r="O158" s="261" t="b">
        <f t="shared" si="25"/>
        <v>0</v>
      </c>
      <c r="P158" s="261" t="b">
        <f t="shared" si="18"/>
        <v>0</v>
      </c>
      <c r="Q158" s="261" t="b">
        <f t="shared" si="19"/>
        <v>0</v>
      </c>
      <c r="R158" s="261" t="b">
        <f t="shared" si="20"/>
        <v>0</v>
      </c>
      <c r="S158" s="80" t="b">
        <f t="shared" si="26"/>
        <v>0</v>
      </c>
    </row>
    <row r="159" spans="2:19" ht="29.25" customHeight="1">
      <c r="B159" s="293">
        <v>139</v>
      </c>
      <c r="C159" s="272" t="s">
        <v>174</v>
      </c>
      <c r="D159" s="294" t="s">
        <v>404</v>
      </c>
      <c r="E159" s="294" t="s">
        <v>425</v>
      </c>
      <c r="F159" s="32"/>
      <c r="G159" s="33"/>
      <c r="H159" s="95" t="str">
        <f t="shared" si="21"/>
        <v>No cotiza</v>
      </c>
      <c r="I159" s="33"/>
      <c r="J159" s="95" t="str">
        <f t="shared" si="22"/>
        <v>No cotiza</v>
      </c>
      <c r="K159" s="33"/>
      <c r="L159" s="95" t="str">
        <f t="shared" si="23"/>
        <v>No cotiza</v>
      </c>
      <c r="M159" s="285" t="str">
        <f t="shared" si="24"/>
        <v/>
      </c>
      <c r="O159" s="261" t="b">
        <f t="shared" si="25"/>
        <v>0</v>
      </c>
      <c r="P159" s="261" t="b">
        <f t="shared" ref="P159:P222" si="27">+G159&lt;&gt;""</f>
        <v>0</v>
      </c>
      <c r="Q159" s="261" t="b">
        <f t="shared" ref="Q159:Q222" si="28">+I159&lt;&gt;""</f>
        <v>0</v>
      </c>
      <c r="R159" s="261" t="b">
        <f t="shared" ref="R159:R222" si="29">+K159&lt;&gt;""</f>
        <v>0</v>
      </c>
      <c r="S159" s="80" t="b">
        <f t="shared" si="26"/>
        <v>0</v>
      </c>
    </row>
    <row r="160" spans="2:19" ht="29.25" customHeight="1">
      <c r="B160" s="293">
        <v>140</v>
      </c>
      <c r="C160" s="272" t="s">
        <v>174</v>
      </c>
      <c r="D160" s="294" t="s">
        <v>404</v>
      </c>
      <c r="E160" s="294" t="s">
        <v>426</v>
      </c>
      <c r="F160" s="32"/>
      <c r="G160" s="33"/>
      <c r="H160" s="95" t="str">
        <f t="shared" si="21"/>
        <v>No cotiza</v>
      </c>
      <c r="I160" s="33"/>
      <c r="J160" s="95" t="str">
        <f t="shared" si="22"/>
        <v>No cotiza</v>
      </c>
      <c r="K160" s="33"/>
      <c r="L160" s="95" t="str">
        <f t="shared" si="23"/>
        <v>No cotiza</v>
      </c>
      <c r="M160" s="285" t="str">
        <f t="shared" si="24"/>
        <v/>
      </c>
      <c r="O160" s="261" t="b">
        <f t="shared" si="25"/>
        <v>0</v>
      </c>
      <c r="P160" s="261" t="b">
        <f t="shared" si="27"/>
        <v>0</v>
      </c>
      <c r="Q160" s="261" t="b">
        <f t="shared" si="28"/>
        <v>0</v>
      </c>
      <c r="R160" s="261" t="b">
        <f t="shared" si="29"/>
        <v>0</v>
      </c>
      <c r="S160" s="80" t="b">
        <f t="shared" si="26"/>
        <v>0</v>
      </c>
    </row>
    <row r="161" spans="2:19" ht="29.25" customHeight="1">
      <c r="B161" s="293">
        <v>141</v>
      </c>
      <c r="C161" s="272" t="s">
        <v>174</v>
      </c>
      <c r="D161" s="294" t="s">
        <v>404</v>
      </c>
      <c r="E161" s="294" t="s">
        <v>427</v>
      </c>
      <c r="F161" s="32"/>
      <c r="G161" s="33"/>
      <c r="H161" s="95" t="str">
        <f t="shared" si="21"/>
        <v>No cotiza</v>
      </c>
      <c r="I161" s="33"/>
      <c r="J161" s="95" t="str">
        <f t="shared" si="22"/>
        <v>No cotiza</v>
      </c>
      <c r="K161" s="33"/>
      <c r="L161" s="95" t="str">
        <f t="shared" si="23"/>
        <v>No cotiza</v>
      </c>
      <c r="M161" s="285" t="str">
        <f t="shared" si="24"/>
        <v/>
      </c>
      <c r="O161" s="261" t="b">
        <f t="shared" si="25"/>
        <v>0</v>
      </c>
      <c r="P161" s="261" t="b">
        <f t="shared" si="27"/>
        <v>0</v>
      </c>
      <c r="Q161" s="261" t="b">
        <f t="shared" si="28"/>
        <v>0</v>
      </c>
      <c r="R161" s="261" t="b">
        <f t="shared" si="29"/>
        <v>0</v>
      </c>
      <c r="S161" s="80" t="b">
        <f t="shared" si="26"/>
        <v>0</v>
      </c>
    </row>
    <row r="162" spans="2:19" ht="29.25" customHeight="1">
      <c r="B162" s="293">
        <v>142</v>
      </c>
      <c r="C162" s="272" t="s">
        <v>174</v>
      </c>
      <c r="D162" s="294" t="s">
        <v>404</v>
      </c>
      <c r="E162" s="294" t="s">
        <v>428</v>
      </c>
      <c r="F162" s="32"/>
      <c r="G162" s="33"/>
      <c r="H162" s="95" t="str">
        <f t="shared" si="21"/>
        <v>No cotiza</v>
      </c>
      <c r="I162" s="33"/>
      <c r="J162" s="95" t="str">
        <f t="shared" si="22"/>
        <v>No cotiza</v>
      </c>
      <c r="K162" s="33"/>
      <c r="L162" s="95" t="str">
        <f t="shared" si="23"/>
        <v>No cotiza</v>
      </c>
      <c r="M162" s="285" t="str">
        <f t="shared" si="24"/>
        <v/>
      </c>
      <c r="O162" s="261" t="b">
        <f t="shared" si="25"/>
        <v>0</v>
      </c>
      <c r="P162" s="261" t="b">
        <f t="shared" si="27"/>
        <v>0</v>
      </c>
      <c r="Q162" s="261" t="b">
        <f t="shared" si="28"/>
        <v>0</v>
      </c>
      <c r="R162" s="261" t="b">
        <f t="shared" si="29"/>
        <v>0</v>
      </c>
      <c r="S162" s="80" t="b">
        <f t="shared" si="26"/>
        <v>0</v>
      </c>
    </row>
    <row r="163" spans="2:19" ht="29.25" customHeight="1">
      <c r="B163" s="293">
        <v>143</v>
      </c>
      <c r="C163" s="272" t="s">
        <v>175</v>
      </c>
      <c r="D163" s="294" t="s">
        <v>210</v>
      </c>
      <c r="E163" s="294" t="s">
        <v>417</v>
      </c>
      <c r="F163" s="32"/>
      <c r="G163" s="33"/>
      <c r="H163" s="95" t="str">
        <f t="shared" si="21"/>
        <v>No cotiza</v>
      </c>
      <c r="I163" s="33"/>
      <c r="J163" s="95" t="str">
        <f t="shared" si="22"/>
        <v>No cotiza</v>
      </c>
      <c r="K163" s="33"/>
      <c r="L163" s="95" t="str">
        <f t="shared" si="23"/>
        <v>No cotiza</v>
      </c>
      <c r="M163" s="285" t="str">
        <f t="shared" si="24"/>
        <v/>
      </c>
      <c r="O163" s="261" t="b">
        <f t="shared" si="25"/>
        <v>0</v>
      </c>
      <c r="P163" s="261" t="b">
        <f t="shared" si="27"/>
        <v>0</v>
      </c>
      <c r="Q163" s="261" t="b">
        <f t="shared" si="28"/>
        <v>0</v>
      </c>
      <c r="R163" s="261" t="b">
        <f t="shared" si="29"/>
        <v>0</v>
      </c>
      <c r="S163" s="80" t="b">
        <f t="shared" si="26"/>
        <v>0</v>
      </c>
    </row>
    <row r="164" spans="2:19" ht="29.25" customHeight="1">
      <c r="B164" s="293">
        <v>144</v>
      </c>
      <c r="C164" s="272" t="s">
        <v>175</v>
      </c>
      <c r="D164" s="294" t="s">
        <v>211</v>
      </c>
      <c r="E164" s="294" t="s">
        <v>418</v>
      </c>
      <c r="F164" s="32"/>
      <c r="G164" s="33"/>
      <c r="H164" s="95" t="str">
        <f t="shared" si="21"/>
        <v>No cotiza</v>
      </c>
      <c r="I164" s="33"/>
      <c r="J164" s="95" t="str">
        <f t="shared" si="22"/>
        <v>No cotiza</v>
      </c>
      <c r="K164" s="33"/>
      <c r="L164" s="95" t="str">
        <f t="shared" si="23"/>
        <v>No cotiza</v>
      </c>
      <c r="M164" s="285" t="str">
        <f t="shared" si="24"/>
        <v/>
      </c>
      <c r="O164" s="261" t="b">
        <f t="shared" si="25"/>
        <v>0</v>
      </c>
      <c r="P164" s="261" t="b">
        <f t="shared" si="27"/>
        <v>0</v>
      </c>
      <c r="Q164" s="261" t="b">
        <f t="shared" si="28"/>
        <v>0</v>
      </c>
      <c r="R164" s="261" t="b">
        <f t="shared" si="29"/>
        <v>0</v>
      </c>
      <c r="S164" s="80" t="b">
        <f t="shared" si="26"/>
        <v>0</v>
      </c>
    </row>
    <row r="165" spans="2:19" ht="29.25" customHeight="1">
      <c r="B165" s="293">
        <v>145</v>
      </c>
      <c r="C165" s="272" t="s">
        <v>175</v>
      </c>
      <c r="D165" s="294" t="s">
        <v>211</v>
      </c>
      <c r="E165" s="294" t="s">
        <v>419</v>
      </c>
      <c r="F165" s="32"/>
      <c r="G165" s="33"/>
      <c r="H165" s="95" t="str">
        <f t="shared" si="21"/>
        <v>No cotiza</v>
      </c>
      <c r="I165" s="33"/>
      <c r="J165" s="95" t="str">
        <f t="shared" si="22"/>
        <v>No cotiza</v>
      </c>
      <c r="K165" s="33"/>
      <c r="L165" s="95" t="str">
        <f t="shared" si="23"/>
        <v>No cotiza</v>
      </c>
      <c r="M165" s="285" t="str">
        <f t="shared" si="24"/>
        <v/>
      </c>
      <c r="O165" s="261" t="b">
        <f t="shared" si="25"/>
        <v>0</v>
      </c>
      <c r="P165" s="261" t="b">
        <f t="shared" si="27"/>
        <v>0</v>
      </c>
      <c r="Q165" s="261" t="b">
        <f t="shared" si="28"/>
        <v>0</v>
      </c>
      <c r="R165" s="261" t="b">
        <f t="shared" si="29"/>
        <v>0</v>
      </c>
      <c r="S165" s="80" t="b">
        <f t="shared" si="26"/>
        <v>0</v>
      </c>
    </row>
    <row r="166" spans="2:19" ht="29.25" customHeight="1">
      <c r="B166" s="293">
        <v>146</v>
      </c>
      <c r="C166" s="272" t="s">
        <v>175</v>
      </c>
      <c r="D166" s="294" t="s">
        <v>402</v>
      </c>
      <c r="E166" s="294" t="s">
        <v>417</v>
      </c>
      <c r="F166" s="32"/>
      <c r="G166" s="33"/>
      <c r="H166" s="95" t="str">
        <f t="shared" si="21"/>
        <v>No cotiza</v>
      </c>
      <c r="I166" s="33"/>
      <c r="J166" s="95" t="str">
        <f t="shared" si="22"/>
        <v>No cotiza</v>
      </c>
      <c r="K166" s="33"/>
      <c r="L166" s="95" t="str">
        <f t="shared" si="23"/>
        <v>No cotiza</v>
      </c>
      <c r="M166" s="285" t="str">
        <f t="shared" si="24"/>
        <v/>
      </c>
      <c r="O166" s="261" t="b">
        <f t="shared" si="25"/>
        <v>0</v>
      </c>
      <c r="P166" s="261" t="b">
        <f t="shared" si="27"/>
        <v>0</v>
      </c>
      <c r="Q166" s="261" t="b">
        <f t="shared" si="28"/>
        <v>0</v>
      </c>
      <c r="R166" s="261" t="b">
        <f t="shared" si="29"/>
        <v>0</v>
      </c>
      <c r="S166" s="80" t="b">
        <f t="shared" si="26"/>
        <v>0</v>
      </c>
    </row>
    <row r="167" spans="2:19" ht="29.25" customHeight="1">
      <c r="B167" s="293">
        <v>147</v>
      </c>
      <c r="C167" s="272" t="s">
        <v>175</v>
      </c>
      <c r="D167" s="294" t="s">
        <v>402</v>
      </c>
      <c r="E167" s="294" t="s">
        <v>418</v>
      </c>
      <c r="F167" s="32"/>
      <c r="G167" s="33"/>
      <c r="H167" s="95" t="str">
        <f t="shared" si="21"/>
        <v>No cotiza</v>
      </c>
      <c r="I167" s="33"/>
      <c r="J167" s="95" t="str">
        <f t="shared" si="22"/>
        <v>No cotiza</v>
      </c>
      <c r="K167" s="33"/>
      <c r="L167" s="95" t="str">
        <f t="shared" si="23"/>
        <v>No cotiza</v>
      </c>
      <c r="M167" s="285" t="str">
        <f t="shared" si="24"/>
        <v/>
      </c>
      <c r="O167" s="261" t="b">
        <f t="shared" si="25"/>
        <v>0</v>
      </c>
      <c r="P167" s="261" t="b">
        <f t="shared" si="27"/>
        <v>0</v>
      </c>
      <c r="Q167" s="261" t="b">
        <f t="shared" si="28"/>
        <v>0</v>
      </c>
      <c r="R167" s="261" t="b">
        <f t="shared" si="29"/>
        <v>0</v>
      </c>
      <c r="S167" s="80" t="b">
        <f t="shared" si="26"/>
        <v>0</v>
      </c>
    </row>
    <row r="168" spans="2:19" ht="29.25" customHeight="1">
      <c r="B168" s="293">
        <v>148</v>
      </c>
      <c r="C168" s="272" t="s">
        <v>175</v>
      </c>
      <c r="D168" s="294" t="s">
        <v>403</v>
      </c>
      <c r="E168" s="294" t="s">
        <v>417</v>
      </c>
      <c r="F168" s="32"/>
      <c r="G168" s="33"/>
      <c r="H168" s="95" t="str">
        <f t="shared" si="21"/>
        <v>No cotiza</v>
      </c>
      <c r="I168" s="33"/>
      <c r="J168" s="95" t="str">
        <f t="shared" si="22"/>
        <v>No cotiza</v>
      </c>
      <c r="K168" s="33"/>
      <c r="L168" s="95" t="str">
        <f t="shared" si="23"/>
        <v>No cotiza</v>
      </c>
      <c r="M168" s="285" t="str">
        <f t="shared" si="24"/>
        <v/>
      </c>
      <c r="O168" s="261" t="b">
        <f t="shared" si="25"/>
        <v>0</v>
      </c>
      <c r="P168" s="261" t="b">
        <f t="shared" si="27"/>
        <v>0</v>
      </c>
      <c r="Q168" s="261" t="b">
        <f t="shared" si="28"/>
        <v>0</v>
      </c>
      <c r="R168" s="261" t="b">
        <f t="shared" si="29"/>
        <v>0</v>
      </c>
      <c r="S168" s="80" t="b">
        <f t="shared" si="26"/>
        <v>0</v>
      </c>
    </row>
    <row r="169" spans="2:19" ht="29.25" customHeight="1">
      <c r="B169" s="293">
        <v>149</v>
      </c>
      <c r="C169" s="272" t="s">
        <v>175</v>
      </c>
      <c r="D169" s="294" t="s">
        <v>404</v>
      </c>
      <c r="E169" s="294" t="s">
        <v>417</v>
      </c>
      <c r="F169" s="32"/>
      <c r="G169" s="33"/>
      <c r="H169" s="95" t="str">
        <f t="shared" si="21"/>
        <v>No cotiza</v>
      </c>
      <c r="I169" s="33"/>
      <c r="J169" s="95" t="str">
        <f t="shared" si="22"/>
        <v>No cotiza</v>
      </c>
      <c r="K169" s="33"/>
      <c r="L169" s="95" t="str">
        <f t="shared" si="23"/>
        <v>No cotiza</v>
      </c>
      <c r="M169" s="285" t="str">
        <f t="shared" si="24"/>
        <v/>
      </c>
      <c r="O169" s="261" t="b">
        <f t="shared" si="25"/>
        <v>0</v>
      </c>
      <c r="P169" s="261" t="b">
        <f t="shared" si="27"/>
        <v>0</v>
      </c>
      <c r="Q169" s="261" t="b">
        <f t="shared" si="28"/>
        <v>0</v>
      </c>
      <c r="R169" s="261" t="b">
        <f t="shared" si="29"/>
        <v>0</v>
      </c>
      <c r="S169" s="80" t="b">
        <f t="shared" si="26"/>
        <v>0</v>
      </c>
    </row>
    <row r="170" spans="2:19" ht="29.25" customHeight="1">
      <c r="B170" s="293">
        <v>150</v>
      </c>
      <c r="C170" s="272" t="s">
        <v>175</v>
      </c>
      <c r="D170" s="294" t="s">
        <v>404</v>
      </c>
      <c r="E170" s="294" t="s">
        <v>418</v>
      </c>
      <c r="F170" s="32"/>
      <c r="G170" s="33"/>
      <c r="H170" s="95" t="str">
        <f t="shared" si="21"/>
        <v>No cotiza</v>
      </c>
      <c r="I170" s="33"/>
      <c r="J170" s="95" t="str">
        <f t="shared" si="22"/>
        <v>No cotiza</v>
      </c>
      <c r="K170" s="33"/>
      <c r="L170" s="95" t="str">
        <f t="shared" si="23"/>
        <v>No cotiza</v>
      </c>
      <c r="M170" s="285" t="str">
        <f t="shared" si="24"/>
        <v/>
      </c>
      <c r="O170" s="261" t="b">
        <f t="shared" si="25"/>
        <v>0</v>
      </c>
      <c r="P170" s="261" t="b">
        <f t="shared" si="27"/>
        <v>0</v>
      </c>
      <c r="Q170" s="261" t="b">
        <f t="shared" si="28"/>
        <v>0</v>
      </c>
      <c r="R170" s="261" t="b">
        <f t="shared" si="29"/>
        <v>0</v>
      </c>
      <c r="S170" s="80" t="b">
        <f t="shared" si="26"/>
        <v>0</v>
      </c>
    </row>
    <row r="171" spans="2:19" ht="29.25" customHeight="1">
      <c r="B171" s="293">
        <v>151</v>
      </c>
      <c r="C171" s="272" t="s">
        <v>175</v>
      </c>
      <c r="D171" s="294" t="s">
        <v>404</v>
      </c>
      <c r="E171" s="294" t="s">
        <v>420</v>
      </c>
      <c r="F171" s="32"/>
      <c r="G171" s="33"/>
      <c r="H171" s="95" t="str">
        <f t="shared" si="21"/>
        <v>No cotiza</v>
      </c>
      <c r="I171" s="33"/>
      <c r="J171" s="95" t="str">
        <f t="shared" si="22"/>
        <v>No cotiza</v>
      </c>
      <c r="K171" s="33"/>
      <c r="L171" s="95" t="str">
        <f t="shared" si="23"/>
        <v>No cotiza</v>
      </c>
      <c r="M171" s="285" t="str">
        <f t="shared" si="24"/>
        <v/>
      </c>
      <c r="O171" s="261" t="b">
        <f t="shared" si="25"/>
        <v>0</v>
      </c>
      <c r="P171" s="261" t="b">
        <f t="shared" si="27"/>
        <v>0</v>
      </c>
      <c r="Q171" s="261" t="b">
        <f t="shared" si="28"/>
        <v>0</v>
      </c>
      <c r="R171" s="261" t="b">
        <f t="shared" si="29"/>
        <v>0</v>
      </c>
      <c r="S171" s="80" t="b">
        <f t="shared" si="26"/>
        <v>0</v>
      </c>
    </row>
    <row r="172" spans="2:19" ht="29.25" customHeight="1">
      <c r="B172" s="293">
        <v>152</v>
      </c>
      <c r="C172" s="272" t="s">
        <v>175</v>
      </c>
      <c r="D172" s="294" t="s">
        <v>405</v>
      </c>
      <c r="E172" s="294" t="s">
        <v>417</v>
      </c>
      <c r="F172" s="32"/>
      <c r="G172" s="33"/>
      <c r="H172" s="95" t="str">
        <f t="shared" si="21"/>
        <v>No cotiza</v>
      </c>
      <c r="I172" s="33"/>
      <c r="J172" s="95" t="str">
        <f t="shared" si="22"/>
        <v>No cotiza</v>
      </c>
      <c r="K172" s="33"/>
      <c r="L172" s="95" t="str">
        <f t="shared" si="23"/>
        <v>No cotiza</v>
      </c>
      <c r="M172" s="285" t="str">
        <f t="shared" si="24"/>
        <v/>
      </c>
      <c r="O172" s="261" t="b">
        <f t="shared" si="25"/>
        <v>0</v>
      </c>
      <c r="P172" s="261" t="b">
        <f t="shared" si="27"/>
        <v>0</v>
      </c>
      <c r="Q172" s="261" t="b">
        <f t="shared" si="28"/>
        <v>0</v>
      </c>
      <c r="R172" s="261" t="b">
        <f t="shared" si="29"/>
        <v>0</v>
      </c>
      <c r="S172" s="80" t="b">
        <f t="shared" si="26"/>
        <v>0</v>
      </c>
    </row>
    <row r="173" spans="2:19" ht="29.25" customHeight="1">
      <c r="B173" s="293">
        <v>153</v>
      </c>
      <c r="C173" s="272" t="s">
        <v>175</v>
      </c>
      <c r="D173" s="294" t="s">
        <v>405</v>
      </c>
      <c r="E173" s="294" t="s">
        <v>418</v>
      </c>
      <c r="F173" s="32"/>
      <c r="G173" s="33"/>
      <c r="H173" s="95" t="str">
        <f t="shared" si="21"/>
        <v>No cotiza</v>
      </c>
      <c r="I173" s="33"/>
      <c r="J173" s="95" t="str">
        <f t="shared" si="22"/>
        <v>No cotiza</v>
      </c>
      <c r="K173" s="33"/>
      <c r="L173" s="95" t="str">
        <f t="shared" si="23"/>
        <v>No cotiza</v>
      </c>
      <c r="M173" s="285" t="str">
        <f t="shared" si="24"/>
        <v/>
      </c>
      <c r="O173" s="261" t="b">
        <f t="shared" si="25"/>
        <v>0</v>
      </c>
      <c r="P173" s="261" t="b">
        <f t="shared" si="27"/>
        <v>0</v>
      </c>
      <c r="Q173" s="261" t="b">
        <f t="shared" si="28"/>
        <v>0</v>
      </c>
      <c r="R173" s="261" t="b">
        <f t="shared" si="29"/>
        <v>0</v>
      </c>
      <c r="S173" s="80" t="b">
        <f t="shared" si="26"/>
        <v>0</v>
      </c>
    </row>
    <row r="174" spans="2:19" ht="29.25" customHeight="1">
      <c r="B174" s="293">
        <v>154</v>
      </c>
      <c r="C174" s="272" t="s">
        <v>175</v>
      </c>
      <c r="D174" s="294" t="s">
        <v>406</v>
      </c>
      <c r="E174" s="294" t="s">
        <v>417</v>
      </c>
      <c r="F174" s="32"/>
      <c r="G174" s="33"/>
      <c r="H174" s="95" t="str">
        <f t="shared" si="21"/>
        <v>No cotiza</v>
      </c>
      <c r="I174" s="33"/>
      <c r="J174" s="95" t="str">
        <f t="shared" si="22"/>
        <v>No cotiza</v>
      </c>
      <c r="K174" s="33"/>
      <c r="L174" s="95" t="str">
        <f t="shared" si="23"/>
        <v>No cotiza</v>
      </c>
      <c r="M174" s="285" t="str">
        <f t="shared" si="24"/>
        <v/>
      </c>
      <c r="O174" s="261" t="b">
        <f t="shared" si="25"/>
        <v>0</v>
      </c>
      <c r="P174" s="261" t="b">
        <f t="shared" si="27"/>
        <v>0</v>
      </c>
      <c r="Q174" s="261" t="b">
        <f t="shared" si="28"/>
        <v>0</v>
      </c>
      <c r="R174" s="261" t="b">
        <f t="shared" si="29"/>
        <v>0</v>
      </c>
      <c r="S174" s="80" t="b">
        <f t="shared" si="26"/>
        <v>0</v>
      </c>
    </row>
    <row r="175" spans="2:19" ht="29.25" customHeight="1">
      <c r="B175" s="293">
        <v>155</v>
      </c>
      <c r="C175" s="272" t="s">
        <v>175</v>
      </c>
      <c r="D175" s="294" t="s">
        <v>406</v>
      </c>
      <c r="E175" s="294" t="s">
        <v>418</v>
      </c>
      <c r="F175" s="32"/>
      <c r="G175" s="33"/>
      <c r="H175" s="95" t="str">
        <f t="shared" si="21"/>
        <v>No cotiza</v>
      </c>
      <c r="I175" s="33"/>
      <c r="J175" s="95" t="str">
        <f t="shared" si="22"/>
        <v>No cotiza</v>
      </c>
      <c r="K175" s="33"/>
      <c r="L175" s="95" t="str">
        <f t="shared" si="23"/>
        <v>No cotiza</v>
      </c>
      <c r="M175" s="285" t="str">
        <f t="shared" si="24"/>
        <v/>
      </c>
      <c r="O175" s="261" t="b">
        <f t="shared" si="25"/>
        <v>0</v>
      </c>
      <c r="P175" s="261" t="b">
        <f t="shared" si="27"/>
        <v>0</v>
      </c>
      <c r="Q175" s="261" t="b">
        <f t="shared" si="28"/>
        <v>0</v>
      </c>
      <c r="R175" s="261" t="b">
        <f t="shared" si="29"/>
        <v>0</v>
      </c>
      <c r="S175" s="80" t="b">
        <f t="shared" si="26"/>
        <v>0</v>
      </c>
    </row>
    <row r="176" spans="2:19" ht="29.25" customHeight="1">
      <c r="B176" s="293">
        <v>156</v>
      </c>
      <c r="C176" s="272" t="s">
        <v>175</v>
      </c>
      <c r="D176" s="294" t="s">
        <v>406</v>
      </c>
      <c r="E176" s="294" t="s">
        <v>420</v>
      </c>
      <c r="F176" s="32"/>
      <c r="G176" s="33"/>
      <c r="H176" s="95" t="str">
        <f t="shared" si="21"/>
        <v>No cotiza</v>
      </c>
      <c r="I176" s="33"/>
      <c r="J176" s="95" t="str">
        <f t="shared" si="22"/>
        <v>No cotiza</v>
      </c>
      <c r="K176" s="33"/>
      <c r="L176" s="95" t="str">
        <f t="shared" si="23"/>
        <v>No cotiza</v>
      </c>
      <c r="M176" s="285" t="str">
        <f t="shared" si="24"/>
        <v/>
      </c>
      <c r="O176" s="261" t="b">
        <f t="shared" si="25"/>
        <v>0</v>
      </c>
      <c r="P176" s="261" t="b">
        <f t="shared" si="27"/>
        <v>0</v>
      </c>
      <c r="Q176" s="261" t="b">
        <f t="shared" si="28"/>
        <v>0</v>
      </c>
      <c r="R176" s="261" t="b">
        <f t="shared" si="29"/>
        <v>0</v>
      </c>
      <c r="S176" s="80" t="b">
        <f t="shared" si="26"/>
        <v>0</v>
      </c>
    </row>
    <row r="177" spans="2:19" ht="29.25" customHeight="1">
      <c r="B177" s="293">
        <v>157</v>
      </c>
      <c r="C177" s="272" t="s">
        <v>175</v>
      </c>
      <c r="D177" s="294" t="s">
        <v>407</v>
      </c>
      <c r="E177" s="294" t="s">
        <v>417</v>
      </c>
      <c r="F177" s="32"/>
      <c r="G177" s="33"/>
      <c r="H177" s="95" t="str">
        <f t="shared" si="21"/>
        <v>No cotiza</v>
      </c>
      <c r="I177" s="33"/>
      <c r="J177" s="95" t="str">
        <f t="shared" si="22"/>
        <v>No cotiza</v>
      </c>
      <c r="K177" s="33"/>
      <c r="L177" s="95" t="str">
        <f t="shared" si="23"/>
        <v>No cotiza</v>
      </c>
      <c r="M177" s="285" t="str">
        <f t="shared" si="24"/>
        <v/>
      </c>
      <c r="O177" s="261" t="b">
        <f t="shared" si="25"/>
        <v>0</v>
      </c>
      <c r="P177" s="261" t="b">
        <f t="shared" si="27"/>
        <v>0</v>
      </c>
      <c r="Q177" s="261" t="b">
        <f t="shared" si="28"/>
        <v>0</v>
      </c>
      <c r="R177" s="261" t="b">
        <f t="shared" si="29"/>
        <v>0</v>
      </c>
      <c r="S177" s="80" t="b">
        <f t="shared" si="26"/>
        <v>0</v>
      </c>
    </row>
    <row r="178" spans="2:19" ht="29.25" customHeight="1">
      <c r="B178" s="293">
        <v>158</v>
      </c>
      <c r="C178" s="272" t="s">
        <v>175</v>
      </c>
      <c r="D178" s="294" t="s">
        <v>408</v>
      </c>
      <c r="E178" s="294" t="s">
        <v>417</v>
      </c>
      <c r="F178" s="32"/>
      <c r="G178" s="33"/>
      <c r="H178" s="95" t="str">
        <f t="shared" si="21"/>
        <v>No cotiza</v>
      </c>
      <c r="I178" s="33"/>
      <c r="J178" s="95" t="str">
        <f t="shared" si="22"/>
        <v>No cotiza</v>
      </c>
      <c r="K178" s="33"/>
      <c r="L178" s="95" t="str">
        <f t="shared" si="23"/>
        <v>No cotiza</v>
      </c>
      <c r="M178" s="285" t="str">
        <f t="shared" si="24"/>
        <v/>
      </c>
      <c r="O178" s="261" t="b">
        <f t="shared" si="25"/>
        <v>0</v>
      </c>
      <c r="P178" s="261" t="b">
        <f t="shared" si="27"/>
        <v>0</v>
      </c>
      <c r="Q178" s="261" t="b">
        <f t="shared" si="28"/>
        <v>0</v>
      </c>
      <c r="R178" s="261" t="b">
        <f t="shared" si="29"/>
        <v>0</v>
      </c>
      <c r="S178" s="80" t="b">
        <f t="shared" si="26"/>
        <v>0</v>
      </c>
    </row>
    <row r="179" spans="2:19" ht="29.25" customHeight="1">
      <c r="B179" s="293">
        <v>159</v>
      </c>
      <c r="C179" s="272" t="s">
        <v>175</v>
      </c>
      <c r="D179" s="294" t="s">
        <v>408</v>
      </c>
      <c r="E179" s="294" t="s">
        <v>421</v>
      </c>
      <c r="F179" s="32"/>
      <c r="G179" s="33"/>
      <c r="H179" s="95" t="str">
        <f t="shared" si="21"/>
        <v>No cotiza</v>
      </c>
      <c r="I179" s="33"/>
      <c r="J179" s="95" t="str">
        <f t="shared" si="22"/>
        <v>No cotiza</v>
      </c>
      <c r="K179" s="33"/>
      <c r="L179" s="95" t="str">
        <f t="shared" si="23"/>
        <v>No cotiza</v>
      </c>
      <c r="M179" s="285" t="str">
        <f t="shared" si="24"/>
        <v/>
      </c>
      <c r="O179" s="261" t="b">
        <f t="shared" si="25"/>
        <v>0</v>
      </c>
      <c r="P179" s="261" t="b">
        <f t="shared" si="27"/>
        <v>0</v>
      </c>
      <c r="Q179" s="261" t="b">
        <f t="shared" si="28"/>
        <v>0</v>
      </c>
      <c r="R179" s="261" t="b">
        <f t="shared" si="29"/>
        <v>0</v>
      </c>
      <c r="S179" s="80" t="b">
        <f t="shared" si="26"/>
        <v>0</v>
      </c>
    </row>
    <row r="180" spans="2:19" ht="29.25" customHeight="1">
      <c r="B180" s="293">
        <v>160</v>
      </c>
      <c r="C180" s="272" t="s">
        <v>175</v>
      </c>
      <c r="D180" s="294" t="s">
        <v>408</v>
      </c>
      <c r="E180" s="294" t="s">
        <v>418</v>
      </c>
      <c r="F180" s="32"/>
      <c r="G180" s="33"/>
      <c r="H180" s="95" t="str">
        <f t="shared" si="21"/>
        <v>No cotiza</v>
      </c>
      <c r="I180" s="33"/>
      <c r="J180" s="95" t="str">
        <f t="shared" si="22"/>
        <v>No cotiza</v>
      </c>
      <c r="K180" s="33"/>
      <c r="L180" s="95" t="str">
        <f t="shared" si="23"/>
        <v>No cotiza</v>
      </c>
      <c r="M180" s="285" t="str">
        <f t="shared" si="24"/>
        <v/>
      </c>
      <c r="O180" s="261" t="b">
        <f t="shared" si="25"/>
        <v>0</v>
      </c>
      <c r="P180" s="261" t="b">
        <f t="shared" si="27"/>
        <v>0</v>
      </c>
      <c r="Q180" s="261" t="b">
        <f t="shared" si="28"/>
        <v>0</v>
      </c>
      <c r="R180" s="261" t="b">
        <f t="shared" si="29"/>
        <v>0</v>
      </c>
      <c r="S180" s="80" t="b">
        <f t="shared" si="26"/>
        <v>0</v>
      </c>
    </row>
    <row r="181" spans="2:19" ht="29.25" customHeight="1">
      <c r="B181" s="293">
        <v>161</v>
      </c>
      <c r="C181" s="272" t="s">
        <v>175</v>
      </c>
      <c r="D181" s="294" t="s">
        <v>409</v>
      </c>
      <c r="E181" s="294" t="s">
        <v>418</v>
      </c>
      <c r="F181" s="32"/>
      <c r="G181" s="33"/>
      <c r="H181" s="95" t="str">
        <f t="shared" si="21"/>
        <v>No cotiza</v>
      </c>
      <c r="I181" s="33"/>
      <c r="J181" s="95" t="str">
        <f t="shared" si="22"/>
        <v>No cotiza</v>
      </c>
      <c r="K181" s="33"/>
      <c r="L181" s="95" t="str">
        <f t="shared" si="23"/>
        <v>No cotiza</v>
      </c>
      <c r="M181" s="285" t="str">
        <f t="shared" si="24"/>
        <v/>
      </c>
      <c r="O181" s="261" t="b">
        <f t="shared" si="25"/>
        <v>0</v>
      </c>
      <c r="P181" s="261" t="b">
        <f t="shared" si="27"/>
        <v>0</v>
      </c>
      <c r="Q181" s="261" t="b">
        <f t="shared" si="28"/>
        <v>0</v>
      </c>
      <c r="R181" s="261" t="b">
        <f t="shared" si="29"/>
        <v>0</v>
      </c>
      <c r="S181" s="80" t="b">
        <f t="shared" si="26"/>
        <v>0</v>
      </c>
    </row>
    <row r="182" spans="2:19" ht="29.25" customHeight="1">
      <c r="B182" s="293">
        <v>162</v>
      </c>
      <c r="C182" s="272" t="s">
        <v>175</v>
      </c>
      <c r="D182" s="294" t="s">
        <v>410</v>
      </c>
      <c r="E182" s="294" t="s">
        <v>419</v>
      </c>
      <c r="F182" s="32"/>
      <c r="G182" s="33"/>
      <c r="H182" s="95" t="str">
        <f t="shared" si="21"/>
        <v>No cotiza</v>
      </c>
      <c r="I182" s="33"/>
      <c r="J182" s="95" t="str">
        <f t="shared" si="22"/>
        <v>No cotiza</v>
      </c>
      <c r="K182" s="33"/>
      <c r="L182" s="95" t="str">
        <f t="shared" si="23"/>
        <v>No cotiza</v>
      </c>
      <c r="M182" s="285" t="str">
        <f t="shared" si="24"/>
        <v/>
      </c>
      <c r="O182" s="261" t="b">
        <f t="shared" si="25"/>
        <v>0</v>
      </c>
      <c r="P182" s="261" t="b">
        <f t="shared" si="27"/>
        <v>0</v>
      </c>
      <c r="Q182" s="261" t="b">
        <f t="shared" si="28"/>
        <v>0</v>
      </c>
      <c r="R182" s="261" t="b">
        <f t="shared" si="29"/>
        <v>0</v>
      </c>
      <c r="S182" s="80" t="b">
        <f t="shared" si="26"/>
        <v>0</v>
      </c>
    </row>
    <row r="183" spans="2:19" ht="29.25" customHeight="1">
      <c r="B183" s="293">
        <v>163</v>
      </c>
      <c r="C183" s="272" t="s">
        <v>175</v>
      </c>
      <c r="D183" s="294" t="s">
        <v>410</v>
      </c>
      <c r="E183" s="294" t="s">
        <v>420</v>
      </c>
      <c r="F183" s="32"/>
      <c r="G183" s="33"/>
      <c r="H183" s="95" t="str">
        <f t="shared" si="21"/>
        <v>No cotiza</v>
      </c>
      <c r="I183" s="33"/>
      <c r="J183" s="95" t="str">
        <f t="shared" si="22"/>
        <v>No cotiza</v>
      </c>
      <c r="K183" s="33"/>
      <c r="L183" s="95" t="str">
        <f t="shared" si="23"/>
        <v>No cotiza</v>
      </c>
      <c r="M183" s="285" t="str">
        <f t="shared" si="24"/>
        <v/>
      </c>
      <c r="O183" s="261" t="b">
        <f t="shared" si="25"/>
        <v>0</v>
      </c>
      <c r="P183" s="261" t="b">
        <f t="shared" si="27"/>
        <v>0</v>
      </c>
      <c r="Q183" s="261" t="b">
        <f t="shared" si="28"/>
        <v>0</v>
      </c>
      <c r="R183" s="261" t="b">
        <f t="shared" si="29"/>
        <v>0</v>
      </c>
      <c r="S183" s="80" t="b">
        <f t="shared" si="26"/>
        <v>0</v>
      </c>
    </row>
    <row r="184" spans="2:19" ht="29.25" customHeight="1">
      <c r="B184" s="293">
        <v>164</v>
      </c>
      <c r="C184" s="272" t="s">
        <v>175</v>
      </c>
      <c r="D184" s="294" t="s">
        <v>411</v>
      </c>
      <c r="E184" s="294" t="s">
        <v>417</v>
      </c>
      <c r="F184" s="32"/>
      <c r="G184" s="33"/>
      <c r="H184" s="95" t="str">
        <f t="shared" si="21"/>
        <v>No cotiza</v>
      </c>
      <c r="I184" s="33"/>
      <c r="J184" s="95" t="str">
        <f t="shared" si="22"/>
        <v>No cotiza</v>
      </c>
      <c r="K184" s="33"/>
      <c r="L184" s="95" t="str">
        <f t="shared" si="23"/>
        <v>No cotiza</v>
      </c>
      <c r="M184" s="285" t="str">
        <f t="shared" si="24"/>
        <v/>
      </c>
      <c r="O184" s="261" t="b">
        <f t="shared" si="25"/>
        <v>0</v>
      </c>
      <c r="P184" s="261" t="b">
        <f t="shared" si="27"/>
        <v>0</v>
      </c>
      <c r="Q184" s="261" t="b">
        <f t="shared" si="28"/>
        <v>0</v>
      </c>
      <c r="R184" s="261" t="b">
        <f t="shared" si="29"/>
        <v>0</v>
      </c>
      <c r="S184" s="80" t="b">
        <f t="shared" si="26"/>
        <v>0</v>
      </c>
    </row>
    <row r="185" spans="2:19" ht="29.25" customHeight="1">
      <c r="B185" s="293">
        <v>165</v>
      </c>
      <c r="C185" s="272" t="s">
        <v>175</v>
      </c>
      <c r="D185" s="294" t="s">
        <v>411</v>
      </c>
      <c r="E185" s="294" t="s">
        <v>418</v>
      </c>
      <c r="F185" s="32"/>
      <c r="G185" s="33"/>
      <c r="H185" s="95" t="str">
        <f t="shared" si="21"/>
        <v>No cotiza</v>
      </c>
      <c r="I185" s="33"/>
      <c r="J185" s="95" t="str">
        <f t="shared" si="22"/>
        <v>No cotiza</v>
      </c>
      <c r="K185" s="33"/>
      <c r="L185" s="95" t="str">
        <f t="shared" si="23"/>
        <v>No cotiza</v>
      </c>
      <c r="M185" s="285" t="str">
        <f t="shared" si="24"/>
        <v/>
      </c>
      <c r="O185" s="261" t="b">
        <f t="shared" si="25"/>
        <v>0</v>
      </c>
      <c r="P185" s="261" t="b">
        <f t="shared" si="27"/>
        <v>0</v>
      </c>
      <c r="Q185" s="261" t="b">
        <f t="shared" si="28"/>
        <v>0</v>
      </c>
      <c r="R185" s="261" t="b">
        <f t="shared" si="29"/>
        <v>0</v>
      </c>
      <c r="S185" s="80" t="b">
        <f t="shared" si="26"/>
        <v>0</v>
      </c>
    </row>
    <row r="186" spans="2:19" ht="29.25" customHeight="1">
      <c r="B186" s="293">
        <v>166</v>
      </c>
      <c r="C186" s="272" t="s">
        <v>175</v>
      </c>
      <c r="D186" s="294" t="s">
        <v>412</v>
      </c>
      <c r="E186" s="294" t="s">
        <v>417</v>
      </c>
      <c r="F186" s="32"/>
      <c r="G186" s="33"/>
      <c r="H186" s="95" t="str">
        <f t="shared" si="21"/>
        <v>No cotiza</v>
      </c>
      <c r="I186" s="33"/>
      <c r="J186" s="95" t="str">
        <f t="shared" si="22"/>
        <v>No cotiza</v>
      </c>
      <c r="K186" s="33"/>
      <c r="L186" s="95" t="str">
        <f t="shared" si="23"/>
        <v>No cotiza</v>
      </c>
      <c r="M186" s="285" t="str">
        <f t="shared" si="24"/>
        <v/>
      </c>
      <c r="O186" s="261" t="b">
        <f t="shared" si="25"/>
        <v>0</v>
      </c>
      <c r="P186" s="261" t="b">
        <f t="shared" si="27"/>
        <v>0</v>
      </c>
      <c r="Q186" s="261" t="b">
        <f t="shared" si="28"/>
        <v>0</v>
      </c>
      <c r="R186" s="261" t="b">
        <f t="shared" si="29"/>
        <v>0</v>
      </c>
      <c r="S186" s="80" t="b">
        <f t="shared" si="26"/>
        <v>0</v>
      </c>
    </row>
    <row r="187" spans="2:19" ht="29.25" customHeight="1">
      <c r="B187" s="293">
        <v>167</v>
      </c>
      <c r="C187" s="272" t="s">
        <v>175</v>
      </c>
      <c r="D187" s="294" t="s">
        <v>412</v>
      </c>
      <c r="E187" s="294" t="s">
        <v>418</v>
      </c>
      <c r="F187" s="32"/>
      <c r="G187" s="33"/>
      <c r="H187" s="95" t="str">
        <f t="shared" si="21"/>
        <v>No cotiza</v>
      </c>
      <c r="I187" s="33"/>
      <c r="J187" s="95" t="str">
        <f t="shared" si="22"/>
        <v>No cotiza</v>
      </c>
      <c r="K187" s="33"/>
      <c r="L187" s="95" t="str">
        <f t="shared" si="23"/>
        <v>No cotiza</v>
      </c>
      <c r="M187" s="285" t="str">
        <f t="shared" si="24"/>
        <v/>
      </c>
      <c r="O187" s="261" t="b">
        <f t="shared" si="25"/>
        <v>0</v>
      </c>
      <c r="P187" s="261" t="b">
        <f t="shared" si="27"/>
        <v>0</v>
      </c>
      <c r="Q187" s="261" t="b">
        <f t="shared" si="28"/>
        <v>0</v>
      </c>
      <c r="R187" s="261" t="b">
        <f t="shared" si="29"/>
        <v>0</v>
      </c>
      <c r="S187" s="80" t="b">
        <f t="shared" si="26"/>
        <v>0</v>
      </c>
    </row>
    <row r="188" spans="2:19" ht="29.25" customHeight="1">
      <c r="B188" s="293">
        <v>168</v>
      </c>
      <c r="C188" s="272" t="s">
        <v>175</v>
      </c>
      <c r="D188" s="294" t="s">
        <v>413</v>
      </c>
      <c r="E188" s="294" t="s">
        <v>417</v>
      </c>
      <c r="F188" s="32"/>
      <c r="G188" s="33"/>
      <c r="H188" s="95" t="str">
        <f t="shared" si="21"/>
        <v>No cotiza</v>
      </c>
      <c r="I188" s="33"/>
      <c r="J188" s="95" t="str">
        <f t="shared" si="22"/>
        <v>No cotiza</v>
      </c>
      <c r="K188" s="33"/>
      <c r="L188" s="95" t="str">
        <f t="shared" si="23"/>
        <v>No cotiza</v>
      </c>
      <c r="M188" s="285" t="str">
        <f t="shared" si="24"/>
        <v/>
      </c>
      <c r="O188" s="261" t="b">
        <f t="shared" si="25"/>
        <v>0</v>
      </c>
      <c r="P188" s="261" t="b">
        <f t="shared" si="27"/>
        <v>0</v>
      </c>
      <c r="Q188" s="261" t="b">
        <f t="shared" si="28"/>
        <v>0</v>
      </c>
      <c r="R188" s="261" t="b">
        <f t="shared" si="29"/>
        <v>0</v>
      </c>
      <c r="S188" s="80" t="b">
        <f t="shared" si="26"/>
        <v>0</v>
      </c>
    </row>
    <row r="189" spans="2:19" ht="29.25" customHeight="1">
      <c r="B189" s="293">
        <v>169</v>
      </c>
      <c r="C189" s="272" t="s">
        <v>176</v>
      </c>
      <c r="D189" s="294" t="s">
        <v>404</v>
      </c>
      <c r="E189" s="294" t="s">
        <v>429</v>
      </c>
      <c r="F189" s="32"/>
      <c r="G189" s="33"/>
      <c r="H189" s="95" t="str">
        <f t="shared" si="21"/>
        <v>No cotiza</v>
      </c>
      <c r="I189" s="33"/>
      <c r="J189" s="95" t="str">
        <f t="shared" si="22"/>
        <v>No cotiza</v>
      </c>
      <c r="K189" s="33"/>
      <c r="L189" s="95" t="str">
        <f t="shared" si="23"/>
        <v>No cotiza</v>
      </c>
      <c r="M189" s="285" t="str">
        <f t="shared" si="24"/>
        <v/>
      </c>
      <c r="O189" s="261" t="b">
        <f t="shared" si="25"/>
        <v>0</v>
      </c>
      <c r="P189" s="261" t="b">
        <f t="shared" si="27"/>
        <v>0</v>
      </c>
      <c r="Q189" s="261" t="b">
        <f t="shared" si="28"/>
        <v>0</v>
      </c>
      <c r="R189" s="261" t="b">
        <f t="shared" si="29"/>
        <v>0</v>
      </c>
      <c r="S189" s="80" t="b">
        <f t="shared" si="26"/>
        <v>0</v>
      </c>
    </row>
    <row r="190" spans="2:19" ht="29.25" customHeight="1">
      <c r="B190" s="293">
        <v>170</v>
      </c>
      <c r="C190" s="272" t="s">
        <v>177</v>
      </c>
      <c r="D190" s="294" t="s">
        <v>404</v>
      </c>
      <c r="E190" s="294" t="s">
        <v>422</v>
      </c>
      <c r="F190" s="32"/>
      <c r="G190" s="33"/>
      <c r="H190" s="95" t="str">
        <f t="shared" si="21"/>
        <v>No cotiza</v>
      </c>
      <c r="I190" s="33"/>
      <c r="J190" s="95" t="str">
        <f t="shared" si="22"/>
        <v>No cotiza</v>
      </c>
      <c r="K190" s="33"/>
      <c r="L190" s="95" t="str">
        <f t="shared" si="23"/>
        <v>No cotiza</v>
      </c>
      <c r="M190" s="285" t="str">
        <f t="shared" si="24"/>
        <v/>
      </c>
      <c r="O190" s="261" t="b">
        <f t="shared" si="25"/>
        <v>0</v>
      </c>
      <c r="P190" s="261" t="b">
        <f t="shared" si="27"/>
        <v>0</v>
      </c>
      <c r="Q190" s="261" t="b">
        <f t="shared" si="28"/>
        <v>0</v>
      </c>
      <c r="R190" s="261" t="b">
        <f t="shared" si="29"/>
        <v>0</v>
      </c>
      <c r="S190" s="80" t="b">
        <f t="shared" si="26"/>
        <v>0</v>
      </c>
    </row>
    <row r="191" spans="2:19" ht="29.25" customHeight="1">
      <c r="B191" s="293">
        <v>171</v>
      </c>
      <c r="C191" s="272" t="s">
        <v>177</v>
      </c>
      <c r="D191" s="294" t="s">
        <v>404</v>
      </c>
      <c r="E191" s="294" t="s">
        <v>423</v>
      </c>
      <c r="F191" s="32"/>
      <c r="G191" s="33"/>
      <c r="H191" s="95" t="str">
        <f t="shared" si="21"/>
        <v>No cotiza</v>
      </c>
      <c r="I191" s="33"/>
      <c r="J191" s="95" t="str">
        <f t="shared" si="22"/>
        <v>No cotiza</v>
      </c>
      <c r="K191" s="33"/>
      <c r="L191" s="95" t="str">
        <f t="shared" si="23"/>
        <v>No cotiza</v>
      </c>
      <c r="M191" s="285" t="str">
        <f t="shared" si="24"/>
        <v/>
      </c>
      <c r="O191" s="261" t="b">
        <f t="shared" si="25"/>
        <v>0</v>
      </c>
      <c r="P191" s="261" t="b">
        <f t="shared" si="27"/>
        <v>0</v>
      </c>
      <c r="Q191" s="261" t="b">
        <f t="shared" si="28"/>
        <v>0</v>
      </c>
      <c r="R191" s="261" t="b">
        <f t="shared" si="29"/>
        <v>0</v>
      </c>
      <c r="S191" s="80" t="b">
        <f t="shared" si="26"/>
        <v>0</v>
      </c>
    </row>
    <row r="192" spans="2:19" ht="29.25" customHeight="1">
      <c r="B192" s="293">
        <v>172</v>
      </c>
      <c r="C192" s="272" t="s">
        <v>177</v>
      </c>
      <c r="D192" s="294" t="s">
        <v>405</v>
      </c>
      <c r="E192" s="294" t="s">
        <v>423</v>
      </c>
      <c r="F192" s="32"/>
      <c r="G192" s="33"/>
      <c r="H192" s="95" t="str">
        <f t="shared" si="21"/>
        <v>No cotiza</v>
      </c>
      <c r="I192" s="33"/>
      <c r="J192" s="95" t="str">
        <f t="shared" si="22"/>
        <v>No cotiza</v>
      </c>
      <c r="K192" s="33"/>
      <c r="L192" s="95" t="str">
        <f t="shared" si="23"/>
        <v>No cotiza</v>
      </c>
      <c r="M192" s="285" t="str">
        <f t="shared" si="24"/>
        <v/>
      </c>
      <c r="O192" s="261" t="b">
        <f t="shared" si="25"/>
        <v>0</v>
      </c>
      <c r="P192" s="261" t="b">
        <f t="shared" si="27"/>
        <v>0</v>
      </c>
      <c r="Q192" s="261" t="b">
        <f t="shared" si="28"/>
        <v>0</v>
      </c>
      <c r="R192" s="261" t="b">
        <f t="shared" si="29"/>
        <v>0</v>
      </c>
      <c r="S192" s="80" t="b">
        <f t="shared" si="26"/>
        <v>0</v>
      </c>
    </row>
    <row r="193" spans="2:19" ht="29.25" customHeight="1">
      <c r="B193" s="293">
        <v>173</v>
      </c>
      <c r="C193" s="272" t="s">
        <v>177</v>
      </c>
      <c r="D193" s="294" t="s">
        <v>414</v>
      </c>
      <c r="E193" s="294" t="s">
        <v>422</v>
      </c>
      <c r="F193" s="32"/>
      <c r="G193" s="33"/>
      <c r="H193" s="95" t="str">
        <f t="shared" si="21"/>
        <v>No cotiza</v>
      </c>
      <c r="I193" s="33"/>
      <c r="J193" s="95" t="str">
        <f t="shared" si="22"/>
        <v>No cotiza</v>
      </c>
      <c r="K193" s="33"/>
      <c r="L193" s="95" t="str">
        <f t="shared" si="23"/>
        <v>No cotiza</v>
      </c>
      <c r="M193" s="285" t="str">
        <f t="shared" si="24"/>
        <v/>
      </c>
      <c r="O193" s="261" t="b">
        <f t="shared" si="25"/>
        <v>0</v>
      </c>
      <c r="P193" s="261" t="b">
        <f t="shared" si="27"/>
        <v>0</v>
      </c>
      <c r="Q193" s="261" t="b">
        <f t="shared" si="28"/>
        <v>0</v>
      </c>
      <c r="R193" s="261" t="b">
        <f t="shared" si="29"/>
        <v>0</v>
      </c>
      <c r="S193" s="80" t="b">
        <f t="shared" si="26"/>
        <v>0</v>
      </c>
    </row>
    <row r="194" spans="2:19" ht="29.25" customHeight="1">
      <c r="B194" s="293">
        <v>174</v>
      </c>
      <c r="C194" s="272" t="s">
        <v>177</v>
      </c>
      <c r="D194" s="294" t="s">
        <v>415</v>
      </c>
      <c r="E194" s="294" t="s">
        <v>424</v>
      </c>
      <c r="F194" s="32"/>
      <c r="G194" s="33"/>
      <c r="H194" s="95" t="str">
        <f t="shared" si="21"/>
        <v>No cotiza</v>
      </c>
      <c r="I194" s="33"/>
      <c r="J194" s="95" t="str">
        <f t="shared" si="22"/>
        <v>No cotiza</v>
      </c>
      <c r="K194" s="33"/>
      <c r="L194" s="95" t="str">
        <f t="shared" si="23"/>
        <v>No cotiza</v>
      </c>
      <c r="M194" s="285" t="str">
        <f t="shared" si="24"/>
        <v/>
      </c>
      <c r="O194" s="261" t="b">
        <f t="shared" si="25"/>
        <v>0</v>
      </c>
      <c r="P194" s="261" t="b">
        <f t="shared" si="27"/>
        <v>0</v>
      </c>
      <c r="Q194" s="261" t="b">
        <f t="shared" si="28"/>
        <v>0</v>
      </c>
      <c r="R194" s="261" t="b">
        <f t="shared" si="29"/>
        <v>0</v>
      </c>
      <c r="S194" s="80" t="b">
        <f t="shared" si="26"/>
        <v>0</v>
      </c>
    </row>
    <row r="195" spans="2:19" ht="29.25" customHeight="1">
      <c r="B195" s="293">
        <v>175</v>
      </c>
      <c r="C195" s="272" t="s">
        <v>177</v>
      </c>
      <c r="D195" s="294" t="s">
        <v>416</v>
      </c>
      <c r="E195" s="294" t="s">
        <v>422</v>
      </c>
      <c r="F195" s="32"/>
      <c r="G195" s="33"/>
      <c r="H195" s="95" t="str">
        <f t="shared" si="21"/>
        <v>No cotiza</v>
      </c>
      <c r="I195" s="33"/>
      <c r="J195" s="95" t="str">
        <f t="shared" si="22"/>
        <v>No cotiza</v>
      </c>
      <c r="K195" s="33"/>
      <c r="L195" s="95" t="str">
        <f t="shared" si="23"/>
        <v>No cotiza</v>
      </c>
      <c r="M195" s="285" t="str">
        <f t="shared" si="24"/>
        <v/>
      </c>
      <c r="O195" s="261" t="b">
        <f t="shared" si="25"/>
        <v>0</v>
      </c>
      <c r="P195" s="261" t="b">
        <f t="shared" si="27"/>
        <v>0</v>
      </c>
      <c r="Q195" s="261" t="b">
        <f t="shared" si="28"/>
        <v>0</v>
      </c>
      <c r="R195" s="261" t="b">
        <f t="shared" si="29"/>
        <v>0</v>
      </c>
      <c r="S195" s="80" t="b">
        <f t="shared" si="26"/>
        <v>0</v>
      </c>
    </row>
    <row r="196" spans="2:19" ht="29.25" customHeight="1">
      <c r="B196" s="293">
        <v>176</v>
      </c>
      <c r="C196" s="272" t="s">
        <v>177</v>
      </c>
      <c r="D196" s="294" t="s">
        <v>412</v>
      </c>
      <c r="E196" s="294" t="s">
        <v>423</v>
      </c>
      <c r="F196" s="32"/>
      <c r="G196" s="33"/>
      <c r="H196" s="95" t="str">
        <f t="shared" si="21"/>
        <v>No cotiza</v>
      </c>
      <c r="I196" s="33"/>
      <c r="J196" s="95" t="str">
        <f t="shared" si="22"/>
        <v>No cotiza</v>
      </c>
      <c r="K196" s="33"/>
      <c r="L196" s="95" t="str">
        <f t="shared" si="23"/>
        <v>No cotiza</v>
      </c>
      <c r="M196" s="285" t="str">
        <f t="shared" si="24"/>
        <v/>
      </c>
      <c r="O196" s="261" t="b">
        <f t="shared" si="25"/>
        <v>0</v>
      </c>
      <c r="P196" s="261" t="b">
        <f t="shared" si="27"/>
        <v>0</v>
      </c>
      <c r="Q196" s="261" t="b">
        <f t="shared" si="28"/>
        <v>0</v>
      </c>
      <c r="R196" s="261" t="b">
        <f t="shared" si="29"/>
        <v>0</v>
      </c>
      <c r="S196" s="80" t="b">
        <f t="shared" si="26"/>
        <v>0</v>
      </c>
    </row>
    <row r="197" spans="2:19" ht="29.25" customHeight="1">
      <c r="B197" s="293">
        <v>177</v>
      </c>
      <c r="C197" s="272" t="s">
        <v>178</v>
      </c>
      <c r="D197" s="294" t="s">
        <v>404</v>
      </c>
      <c r="E197" s="294" t="s">
        <v>425</v>
      </c>
      <c r="F197" s="32"/>
      <c r="G197" s="33"/>
      <c r="H197" s="95" t="str">
        <f t="shared" si="21"/>
        <v>No cotiza</v>
      </c>
      <c r="I197" s="33"/>
      <c r="J197" s="95" t="str">
        <f t="shared" si="22"/>
        <v>No cotiza</v>
      </c>
      <c r="K197" s="33"/>
      <c r="L197" s="95" t="str">
        <f t="shared" si="23"/>
        <v>No cotiza</v>
      </c>
      <c r="M197" s="285" t="str">
        <f t="shared" si="24"/>
        <v/>
      </c>
      <c r="O197" s="261" t="b">
        <f t="shared" si="25"/>
        <v>0</v>
      </c>
      <c r="P197" s="261" t="b">
        <f t="shared" si="27"/>
        <v>0</v>
      </c>
      <c r="Q197" s="261" t="b">
        <f t="shared" si="28"/>
        <v>0</v>
      </c>
      <c r="R197" s="261" t="b">
        <f t="shared" si="29"/>
        <v>0</v>
      </c>
      <c r="S197" s="80" t="b">
        <f t="shared" si="26"/>
        <v>0</v>
      </c>
    </row>
    <row r="198" spans="2:19" ht="29.25" customHeight="1">
      <c r="B198" s="293">
        <v>178</v>
      </c>
      <c r="C198" s="272" t="s">
        <v>178</v>
      </c>
      <c r="D198" s="294" t="s">
        <v>404</v>
      </c>
      <c r="E198" s="294" t="s">
        <v>426</v>
      </c>
      <c r="F198" s="32"/>
      <c r="G198" s="33"/>
      <c r="H198" s="95" t="str">
        <f t="shared" si="21"/>
        <v>No cotiza</v>
      </c>
      <c r="I198" s="33"/>
      <c r="J198" s="95" t="str">
        <f t="shared" si="22"/>
        <v>No cotiza</v>
      </c>
      <c r="K198" s="33"/>
      <c r="L198" s="95" t="str">
        <f t="shared" si="23"/>
        <v>No cotiza</v>
      </c>
      <c r="M198" s="285" t="str">
        <f t="shared" si="24"/>
        <v/>
      </c>
      <c r="O198" s="261" t="b">
        <f t="shared" si="25"/>
        <v>0</v>
      </c>
      <c r="P198" s="261" t="b">
        <f t="shared" si="27"/>
        <v>0</v>
      </c>
      <c r="Q198" s="261" t="b">
        <f t="shared" si="28"/>
        <v>0</v>
      </c>
      <c r="R198" s="261" t="b">
        <f t="shared" si="29"/>
        <v>0</v>
      </c>
      <c r="S198" s="80" t="b">
        <f t="shared" si="26"/>
        <v>0</v>
      </c>
    </row>
    <row r="199" spans="2:19" ht="29.25" customHeight="1">
      <c r="B199" s="293">
        <v>179</v>
      </c>
      <c r="C199" s="272" t="s">
        <v>178</v>
      </c>
      <c r="D199" s="294" t="s">
        <v>404</v>
      </c>
      <c r="E199" s="294" t="s">
        <v>427</v>
      </c>
      <c r="F199" s="32"/>
      <c r="G199" s="33"/>
      <c r="H199" s="95" t="str">
        <f t="shared" si="21"/>
        <v>No cotiza</v>
      </c>
      <c r="I199" s="33"/>
      <c r="J199" s="95" t="str">
        <f t="shared" si="22"/>
        <v>No cotiza</v>
      </c>
      <c r="K199" s="33"/>
      <c r="L199" s="95" t="str">
        <f t="shared" si="23"/>
        <v>No cotiza</v>
      </c>
      <c r="M199" s="285" t="str">
        <f t="shared" si="24"/>
        <v/>
      </c>
      <c r="O199" s="261" t="b">
        <f t="shared" si="25"/>
        <v>0</v>
      </c>
      <c r="P199" s="261" t="b">
        <f t="shared" si="27"/>
        <v>0</v>
      </c>
      <c r="Q199" s="261" t="b">
        <f t="shared" si="28"/>
        <v>0</v>
      </c>
      <c r="R199" s="261" t="b">
        <f t="shared" si="29"/>
        <v>0</v>
      </c>
      <c r="S199" s="80" t="b">
        <f t="shared" si="26"/>
        <v>0</v>
      </c>
    </row>
    <row r="200" spans="2:19" ht="29.25" customHeight="1">
      <c r="B200" s="293">
        <v>180</v>
      </c>
      <c r="C200" s="272" t="s">
        <v>178</v>
      </c>
      <c r="D200" s="294" t="s">
        <v>404</v>
      </c>
      <c r="E200" s="294" t="s">
        <v>428</v>
      </c>
      <c r="F200" s="32"/>
      <c r="G200" s="33"/>
      <c r="H200" s="95" t="str">
        <f t="shared" si="21"/>
        <v>No cotiza</v>
      </c>
      <c r="I200" s="33"/>
      <c r="J200" s="95" t="str">
        <f t="shared" si="22"/>
        <v>No cotiza</v>
      </c>
      <c r="K200" s="33"/>
      <c r="L200" s="95" t="str">
        <f t="shared" si="23"/>
        <v>No cotiza</v>
      </c>
      <c r="M200" s="285" t="str">
        <f t="shared" si="24"/>
        <v/>
      </c>
      <c r="O200" s="261" t="b">
        <f t="shared" si="25"/>
        <v>0</v>
      </c>
      <c r="P200" s="261" t="b">
        <f t="shared" si="27"/>
        <v>0</v>
      </c>
      <c r="Q200" s="261" t="b">
        <f t="shared" si="28"/>
        <v>0</v>
      </c>
      <c r="R200" s="261" t="b">
        <f t="shared" si="29"/>
        <v>0</v>
      </c>
      <c r="S200" s="80" t="b">
        <f t="shared" si="26"/>
        <v>0</v>
      </c>
    </row>
    <row r="201" spans="2:19" ht="29.25" customHeight="1">
      <c r="B201" s="293">
        <v>181</v>
      </c>
      <c r="C201" s="272" t="s">
        <v>179</v>
      </c>
      <c r="D201" s="294" t="s">
        <v>210</v>
      </c>
      <c r="E201" s="294" t="s">
        <v>417</v>
      </c>
      <c r="F201" s="32"/>
      <c r="G201" s="33"/>
      <c r="H201" s="95" t="str">
        <f t="shared" si="21"/>
        <v>No cotiza</v>
      </c>
      <c r="I201" s="33"/>
      <c r="J201" s="95" t="str">
        <f t="shared" si="22"/>
        <v>No cotiza</v>
      </c>
      <c r="K201" s="33"/>
      <c r="L201" s="95" t="str">
        <f t="shared" si="23"/>
        <v>No cotiza</v>
      </c>
      <c r="M201" s="285" t="str">
        <f t="shared" si="24"/>
        <v/>
      </c>
      <c r="O201" s="261" t="b">
        <f t="shared" si="25"/>
        <v>0</v>
      </c>
      <c r="P201" s="261" t="b">
        <f t="shared" si="27"/>
        <v>0</v>
      </c>
      <c r="Q201" s="261" t="b">
        <f t="shared" si="28"/>
        <v>0</v>
      </c>
      <c r="R201" s="261" t="b">
        <f t="shared" si="29"/>
        <v>0</v>
      </c>
      <c r="S201" s="80" t="b">
        <f t="shared" si="26"/>
        <v>0</v>
      </c>
    </row>
    <row r="202" spans="2:19" ht="29.25" customHeight="1">
      <c r="B202" s="293">
        <v>182</v>
      </c>
      <c r="C202" s="272" t="s">
        <v>179</v>
      </c>
      <c r="D202" s="294" t="s">
        <v>211</v>
      </c>
      <c r="E202" s="294" t="s">
        <v>418</v>
      </c>
      <c r="F202" s="32"/>
      <c r="G202" s="33"/>
      <c r="H202" s="95" t="str">
        <f t="shared" si="21"/>
        <v>No cotiza</v>
      </c>
      <c r="I202" s="33"/>
      <c r="J202" s="95" t="str">
        <f t="shared" si="22"/>
        <v>No cotiza</v>
      </c>
      <c r="K202" s="33"/>
      <c r="L202" s="95" t="str">
        <f t="shared" si="23"/>
        <v>No cotiza</v>
      </c>
      <c r="M202" s="285" t="str">
        <f t="shared" si="24"/>
        <v/>
      </c>
      <c r="O202" s="261" t="b">
        <f t="shared" si="25"/>
        <v>0</v>
      </c>
      <c r="P202" s="261" t="b">
        <f t="shared" si="27"/>
        <v>0</v>
      </c>
      <c r="Q202" s="261" t="b">
        <f t="shared" si="28"/>
        <v>0</v>
      </c>
      <c r="R202" s="261" t="b">
        <f t="shared" si="29"/>
        <v>0</v>
      </c>
      <c r="S202" s="80" t="b">
        <f t="shared" si="26"/>
        <v>0</v>
      </c>
    </row>
    <row r="203" spans="2:19" ht="29.25" customHeight="1">
      <c r="B203" s="293">
        <v>183</v>
      </c>
      <c r="C203" s="272" t="s">
        <v>179</v>
      </c>
      <c r="D203" s="294" t="s">
        <v>211</v>
      </c>
      <c r="E203" s="294" t="s">
        <v>419</v>
      </c>
      <c r="F203" s="32"/>
      <c r="G203" s="33"/>
      <c r="H203" s="95" t="str">
        <f t="shared" si="21"/>
        <v>No cotiza</v>
      </c>
      <c r="I203" s="33"/>
      <c r="J203" s="95" t="str">
        <f t="shared" si="22"/>
        <v>No cotiza</v>
      </c>
      <c r="K203" s="33"/>
      <c r="L203" s="95" t="str">
        <f t="shared" si="23"/>
        <v>No cotiza</v>
      </c>
      <c r="M203" s="285" t="str">
        <f t="shared" si="24"/>
        <v/>
      </c>
      <c r="O203" s="261" t="b">
        <f t="shared" si="25"/>
        <v>0</v>
      </c>
      <c r="P203" s="261" t="b">
        <f t="shared" si="27"/>
        <v>0</v>
      </c>
      <c r="Q203" s="261" t="b">
        <f t="shared" si="28"/>
        <v>0</v>
      </c>
      <c r="R203" s="261" t="b">
        <f t="shared" si="29"/>
        <v>0</v>
      </c>
      <c r="S203" s="80" t="b">
        <f t="shared" si="26"/>
        <v>0</v>
      </c>
    </row>
    <row r="204" spans="2:19" ht="29.25" customHeight="1">
      <c r="B204" s="293">
        <v>184</v>
      </c>
      <c r="C204" s="272" t="s">
        <v>179</v>
      </c>
      <c r="D204" s="294" t="s">
        <v>402</v>
      </c>
      <c r="E204" s="294" t="s">
        <v>417</v>
      </c>
      <c r="F204" s="32"/>
      <c r="G204" s="33"/>
      <c r="H204" s="95" t="str">
        <f t="shared" si="21"/>
        <v>No cotiza</v>
      </c>
      <c r="I204" s="33"/>
      <c r="J204" s="95" t="str">
        <f t="shared" si="22"/>
        <v>No cotiza</v>
      </c>
      <c r="K204" s="33"/>
      <c r="L204" s="95" t="str">
        <f t="shared" si="23"/>
        <v>No cotiza</v>
      </c>
      <c r="M204" s="285" t="str">
        <f t="shared" si="24"/>
        <v/>
      </c>
      <c r="O204" s="261" t="b">
        <f t="shared" si="25"/>
        <v>0</v>
      </c>
      <c r="P204" s="261" t="b">
        <f t="shared" si="27"/>
        <v>0</v>
      </c>
      <c r="Q204" s="261" t="b">
        <f t="shared" si="28"/>
        <v>0</v>
      </c>
      <c r="R204" s="261" t="b">
        <f t="shared" si="29"/>
        <v>0</v>
      </c>
      <c r="S204" s="80" t="b">
        <f t="shared" si="26"/>
        <v>0</v>
      </c>
    </row>
    <row r="205" spans="2:19" ht="29.25" customHeight="1">
      <c r="B205" s="293">
        <v>185</v>
      </c>
      <c r="C205" s="272" t="s">
        <v>179</v>
      </c>
      <c r="D205" s="294" t="s">
        <v>402</v>
      </c>
      <c r="E205" s="294" t="s">
        <v>418</v>
      </c>
      <c r="F205" s="32"/>
      <c r="G205" s="33"/>
      <c r="H205" s="95" t="str">
        <f t="shared" si="21"/>
        <v>No cotiza</v>
      </c>
      <c r="I205" s="33"/>
      <c r="J205" s="95" t="str">
        <f t="shared" si="22"/>
        <v>No cotiza</v>
      </c>
      <c r="K205" s="33"/>
      <c r="L205" s="95" t="str">
        <f t="shared" si="23"/>
        <v>No cotiza</v>
      </c>
      <c r="M205" s="285" t="str">
        <f t="shared" si="24"/>
        <v/>
      </c>
      <c r="O205" s="261" t="b">
        <f t="shared" si="25"/>
        <v>0</v>
      </c>
      <c r="P205" s="261" t="b">
        <f t="shared" si="27"/>
        <v>0</v>
      </c>
      <c r="Q205" s="261" t="b">
        <f t="shared" si="28"/>
        <v>0</v>
      </c>
      <c r="R205" s="261" t="b">
        <f t="shared" si="29"/>
        <v>0</v>
      </c>
      <c r="S205" s="80" t="b">
        <f t="shared" si="26"/>
        <v>0</v>
      </c>
    </row>
    <row r="206" spans="2:19" ht="29.25" customHeight="1">
      <c r="B206" s="293">
        <v>186</v>
      </c>
      <c r="C206" s="272" t="s">
        <v>179</v>
      </c>
      <c r="D206" s="294" t="s">
        <v>403</v>
      </c>
      <c r="E206" s="294" t="s">
        <v>417</v>
      </c>
      <c r="F206" s="32"/>
      <c r="G206" s="33"/>
      <c r="H206" s="95" t="str">
        <f t="shared" si="21"/>
        <v>No cotiza</v>
      </c>
      <c r="I206" s="33"/>
      <c r="J206" s="95" t="str">
        <f t="shared" si="22"/>
        <v>No cotiza</v>
      </c>
      <c r="K206" s="33"/>
      <c r="L206" s="95" t="str">
        <f t="shared" si="23"/>
        <v>No cotiza</v>
      </c>
      <c r="M206" s="285" t="str">
        <f t="shared" si="24"/>
        <v/>
      </c>
      <c r="O206" s="261" t="b">
        <f t="shared" si="25"/>
        <v>0</v>
      </c>
      <c r="P206" s="261" t="b">
        <f t="shared" si="27"/>
        <v>0</v>
      </c>
      <c r="Q206" s="261" t="b">
        <f t="shared" si="28"/>
        <v>0</v>
      </c>
      <c r="R206" s="261" t="b">
        <f t="shared" si="29"/>
        <v>0</v>
      </c>
      <c r="S206" s="80" t="b">
        <f t="shared" si="26"/>
        <v>0</v>
      </c>
    </row>
    <row r="207" spans="2:19" ht="29.25" customHeight="1">
      <c r="B207" s="293">
        <v>187</v>
      </c>
      <c r="C207" s="272" t="s">
        <v>179</v>
      </c>
      <c r="D207" s="294" t="s">
        <v>404</v>
      </c>
      <c r="E207" s="294" t="s">
        <v>417</v>
      </c>
      <c r="F207" s="32"/>
      <c r="G207" s="33"/>
      <c r="H207" s="95" t="str">
        <f t="shared" si="21"/>
        <v>No cotiza</v>
      </c>
      <c r="I207" s="33"/>
      <c r="J207" s="95" t="str">
        <f t="shared" si="22"/>
        <v>No cotiza</v>
      </c>
      <c r="K207" s="33"/>
      <c r="L207" s="95" t="str">
        <f t="shared" si="23"/>
        <v>No cotiza</v>
      </c>
      <c r="M207" s="285" t="str">
        <f t="shared" si="24"/>
        <v/>
      </c>
      <c r="O207" s="261" t="b">
        <f t="shared" si="25"/>
        <v>0</v>
      </c>
      <c r="P207" s="261" t="b">
        <f t="shared" si="27"/>
        <v>0</v>
      </c>
      <c r="Q207" s="261" t="b">
        <f t="shared" si="28"/>
        <v>0</v>
      </c>
      <c r="R207" s="261" t="b">
        <f t="shared" si="29"/>
        <v>0</v>
      </c>
      <c r="S207" s="80" t="b">
        <f t="shared" si="26"/>
        <v>0</v>
      </c>
    </row>
    <row r="208" spans="2:19" ht="29.25" customHeight="1">
      <c r="B208" s="293">
        <v>188</v>
      </c>
      <c r="C208" s="272" t="s">
        <v>179</v>
      </c>
      <c r="D208" s="294" t="s">
        <v>404</v>
      </c>
      <c r="E208" s="294" t="s">
        <v>418</v>
      </c>
      <c r="F208" s="32"/>
      <c r="G208" s="33"/>
      <c r="H208" s="95" t="str">
        <f t="shared" si="21"/>
        <v>No cotiza</v>
      </c>
      <c r="I208" s="33"/>
      <c r="J208" s="95" t="str">
        <f t="shared" si="22"/>
        <v>No cotiza</v>
      </c>
      <c r="K208" s="33"/>
      <c r="L208" s="95" t="str">
        <f t="shared" si="23"/>
        <v>No cotiza</v>
      </c>
      <c r="M208" s="285" t="str">
        <f t="shared" si="24"/>
        <v/>
      </c>
      <c r="O208" s="261" t="b">
        <f t="shared" si="25"/>
        <v>0</v>
      </c>
      <c r="P208" s="261" t="b">
        <f t="shared" si="27"/>
        <v>0</v>
      </c>
      <c r="Q208" s="261" t="b">
        <f t="shared" si="28"/>
        <v>0</v>
      </c>
      <c r="R208" s="261" t="b">
        <f t="shared" si="29"/>
        <v>0</v>
      </c>
      <c r="S208" s="80" t="b">
        <f t="shared" si="26"/>
        <v>0</v>
      </c>
    </row>
    <row r="209" spans="2:19" ht="29.25" customHeight="1">
      <c r="B209" s="293">
        <v>189</v>
      </c>
      <c r="C209" s="272" t="s">
        <v>179</v>
      </c>
      <c r="D209" s="294" t="s">
        <v>404</v>
      </c>
      <c r="E209" s="294" t="s">
        <v>420</v>
      </c>
      <c r="F209" s="32"/>
      <c r="G209" s="33"/>
      <c r="H209" s="95" t="str">
        <f t="shared" si="21"/>
        <v>No cotiza</v>
      </c>
      <c r="I209" s="33"/>
      <c r="J209" s="95" t="str">
        <f t="shared" si="22"/>
        <v>No cotiza</v>
      </c>
      <c r="K209" s="33"/>
      <c r="L209" s="95" t="str">
        <f t="shared" si="23"/>
        <v>No cotiza</v>
      </c>
      <c r="M209" s="285" t="str">
        <f t="shared" si="24"/>
        <v/>
      </c>
      <c r="O209" s="261" t="b">
        <f t="shared" si="25"/>
        <v>0</v>
      </c>
      <c r="P209" s="261" t="b">
        <f t="shared" si="27"/>
        <v>0</v>
      </c>
      <c r="Q209" s="261" t="b">
        <f t="shared" si="28"/>
        <v>0</v>
      </c>
      <c r="R209" s="261" t="b">
        <f t="shared" si="29"/>
        <v>0</v>
      </c>
      <c r="S209" s="80" t="b">
        <f t="shared" si="26"/>
        <v>0</v>
      </c>
    </row>
    <row r="210" spans="2:19" ht="29.25" customHeight="1">
      <c r="B210" s="293">
        <v>190</v>
      </c>
      <c r="C210" s="272" t="s">
        <v>179</v>
      </c>
      <c r="D210" s="294" t="s">
        <v>405</v>
      </c>
      <c r="E210" s="294" t="s">
        <v>417</v>
      </c>
      <c r="F210" s="32"/>
      <c r="G210" s="33"/>
      <c r="H210" s="95" t="str">
        <f t="shared" si="21"/>
        <v>No cotiza</v>
      </c>
      <c r="I210" s="33"/>
      <c r="J210" s="95" t="str">
        <f t="shared" si="22"/>
        <v>No cotiza</v>
      </c>
      <c r="K210" s="33"/>
      <c r="L210" s="95" t="str">
        <f t="shared" si="23"/>
        <v>No cotiza</v>
      </c>
      <c r="M210" s="285" t="str">
        <f t="shared" si="24"/>
        <v/>
      </c>
      <c r="O210" s="261" t="b">
        <f t="shared" si="25"/>
        <v>0</v>
      </c>
      <c r="P210" s="261" t="b">
        <f t="shared" si="27"/>
        <v>0</v>
      </c>
      <c r="Q210" s="261" t="b">
        <f t="shared" si="28"/>
        <v>0</v>
      </c>
      <c r="R210" s="261" t="b">
        <f t="shared" si="29"/>
        <v>0</v>
      </c>
      <c r="S210" s="80" t="b">
        <f t="shared" si="26"/>
        <v>0</v>
      </c>
    </row>
    <row r="211" spans="2:19" ht="29.25" customHeight="1">
      <c r="B211" s="293">
        <v>191</v>
      </c>
      <c r="C211" s="272" t="s">
        <v>179</v>
      </c>
      <c r="D211" s="294" t="s">
        <v>405</v>
      </c>
      <c r="E211" s="294" t="s">
        <v>418</v>
      </c>
      <c r="F211" s="32"/>
      <c r="G211" s="33"/>
      <c r="H211" s="95" t="str">
        <f t="shared" si="21"/>
        <v>No cotiza</v>
      </c>
      <c r="I211" s="33"/>
      <c r="J211" s="95" t="str">
        <f t="shared" si="22"/>
        <v>No cotiza</v>
      </c>
      <c r="K211" s="33"/>
      <c r="L211" s="95" t="str">
        <f t="shared" si="23"/>
        <v>No cotiza</v>
      </c>
      <c r="M211" s="285" t="str">
        <f t="shared" si="24"/>
        <v/>
      </c>
      <c r="O211" s="261" t="b">
        <f t="shared" si="25"/>
        <v>0</v>
      </c>
      <c r="P211" s="261" t="b">
        <f t="shared" si="27"/>
        <v>0</v>
      </c>
      <c r="Q211" s="261" t="b">
        <f t="shared" si="28"/>
        <v>0</v>
      </c>
      <c r="R211" s="261" t="b">
        <f t="shared" si="29"/>
        <v>0</v>
      </c>
      <c r="S211" s="80" t="b">
        <f t="shared" si="26"/>
        <v>0</v>
      </c>
    </row>
    <row r="212" spans="2:19" ht="29.25" customHeight="1">
      <c r="B212" s="293">
        <v>192</v>
      </c>
      <c r="C212" s="272" t="s">
        <v>179</v>
      </c>
      <c r="D212" s="294" t="s">
        <v>406</v>
      </c>
      <c r="E212" s="294" t="s">
        <v>417</v>
      </c>
      <c r="F212" s="32"/>
      <c r="G212" s="33"/>
      <c r="H212" s="95" t="str">
        <f t="shared" si="21"/>
        <v>No cotiza</v>
      </c>
      <c r="I212" s="33"/>
      <c r="J212" s="95" t="str">
        <f t="shared" si="22"/>
        <v>No cotiza</v>
      </c>
      <c r="K212" s="33"/>
      <c r="L212" s="95" t="str">
        <f t="shared" si="23"/>
        <v>No cotiza</v>
      </c>
      <c r="M212" s="285" t="str">
        <f t="shared" si="24"/>
        <v/>
      </c>
      <c r="O212" s="261" t="b">
        <f t="shared" si="25"/>
        <v>0</v>
      </c>
      <c r="P212" s="261" t="b">
        <f t="shared" si="27"/>
        <v>0</v>
      </c>
      <c r="Q212" s="261" t="b">
        <f t="shared" si="28"/>
        <v>0</v>
      </c>
      <c r="R212" s="261" t="b">
        <f t="shared" si="29"/>
        <v>0</v>
      </c>
      <c r="S212" s="80" t="b">
        <f t="shared" si="26"/>
        <v>0</v>
      </c>
    </row>
    <row r="213" spans="2:19" ht="29.25" customHeight="1">
      <c r="B213" s="293">
        <v>193</v>
      </c>
      <c r="C213" s="272" t="s">
        <v>179</v>
      </c>
      <c r="D213" s="294" t="s">
        <v>406</v>
      </c>
      <c r="E213" s="294" t="s">
        <v>418</v>
      </c>
      <c r="F213" s="32"/>
      <c r="G213" s="33"/>
      <c r="H213" s="95" t="str">
        <f t="shared" ref="H213:H276" si="30">IFERROR(IF(OR(AND($F213="",G213=""),AND($F213="No cotiza",G213="No cotiza")),"No cotiza",IF(OR($F213="",$F213="No cotiza"),"Especifique la tarifa IVA",IF(OR(G213="",G213="No cotiza"),"Especifique el precio unitario antes de IVA",ROUND(G213*(1+$F213),0)))),"Imposible calcular")</f>
        <v>No cotiza</v>
      </c>
      <c r="I213" s="33"/>
      <c r="J213" s="95" t="str">
        <f t="shared" ref="J213:J276" si="31">IFERROR(IF(OR(AND($F213="",I213=""),AND($F213="No cotiza",I213="No cotiza")),"No cotiza",IF(OR($F213="",$F213="No cotiza"),"Especifique la tarifa IVA",IF(OR(I213="",I213="No cotiza"),"Especifique el precio unitario antes de IVA",ROUND(I213*(1+$F213),0)))),"Imposible calcular")</f>
        <v>No cotiza</v>
      </c>
      <c r="K213" s="33"/>
      <c r="L213" s="95" t="str">
        <f t="shared" ref="L213:L276" si="32">IFERROR(IF(OR(AND($F213="",K213=""),AND($F213="No cotiza",K213="No cotiza")),"No cotiza",IF(OR($F213="",$F213="No cotiza"),"Especifique la tarifa IVA",IF(OR(K213="",K213="No cotiza"),"Especifique el precio unitario antes de IVA",ROUND(K213*(1+$F213),0)))),"Imposible calcular")</f>
        <v>No cotiza</v>
      </c>
      <c r="M213" s="285" t="str">
        <f t="shared" ref="M213:M276" si="33">IF(AND(G213&lt;&gt;"",I213&lt;&gt;"",I213&lt;=G213),"Favor revisar precios, se espera que el precio unitario aumente con la dificultad de acceso",IF(AND(G213&lt;&gt;"",K213&lt;&gt;"",K213&lt;=G213),"Favor revisar precios, se espera que el precio unitario aumente con la dificultad de acceso",IF(AND(I213&lt;&gt;"",K213&lt;&gt;"",K213&lt;=I213),"Favor revisar precios, se espera que el precio unitario aumente con la dificultad de acceso","")))</f>
        <v/>
      </c>
      <c r="O213" s="261" t="b">
        <f t="shared" ref="O213:O276" si="34">+F213&lt;&gt;""</f>
        <v>0</v>
      </c>
      <c r="P213" s="261" t="b">
        <f t="shared" si="27"/>
        <v>0</v>
      </c>
      <c r="Q213" s="261" t="b">
        <f t="shared" si="28"/>
        <v>0</v>
      </c>
      <c r="R213" s="261" t="b">
        <f t="shared" si="29"/>
        <v>0</v>
      </c>
      <c r="S213" s="80" t="b">
        <f t="shared" ref="S213:S276" si="35">+F213=19%</f>
        <v>0</v>
      </c>
    </row>
    <row r="214" spans="2:19" ht="29.25" customHeight="1">
      <c r="B214" s="293">
        <v>194</v>
      </c>
      <c r="C214" s="272" t="s">
        <v>179</v>
      </c>
      <c r="D214" s="294" t="s">
        <v>406</v>
      </c>
      <c r="E214" s="294" t="s">
        <v>420</v>
      </c>
      <c r="F214" s="32"/>
      <c r="G214" s="33"/>
      <c r="H214" s="95" t="str">
        <f t="shared" si="30"/>
        <v>No cotiza</v>
      </c>
      <c r="I214" s="33"/>
      <c r="J214" s="95" t="str">
        <f t="shared" si="31"/>
        <v>No cotiza</v>
      </c>
      <c r="K214" s="33"/>
      <c r="L214" s="95" t="str">
        <f t="shared" si="32"/>
        <v>No cotiza</v>
      </c>
      <c r="M214" s="285" t="str">
        <f t="shared" si="33"/>
        <v/>
      </c>
      <c r="O214" s="261" t="b">
        <f t="shared" si="34"/>
        <v>0</v>
      </c>
      <c r="P214" s="261" t="b">
        <f t="shared" si="27"/>
        <v>0</v>
      </c>
      <c r="Q214" s="261" t="b">
        <f t="shared" si="28"/>
        <v>0</v>
      </c>
      <c r="R214" s="261" t="b">
        <f t="shared" si="29"/>
        <v>0</v>
      </c>
      <c r="S214" s="80" t="b">
        <f t="shared" si="35"/>
        <v>0</v>
      </c>
    </row>
    <row r="215" spans="2:19" ht="29.25" customHeight="1">
      <c r="B215" s="293">
        <v>195</v>
      </c>
      <c r="C215" s="272" t="s">
        <v>179</v>
      </c>
      <c r="D215" s="294" t="s">
        <v>407</v>
      </c>
      <c r="E215" s="294" t="s">
        <v>417</v>
      </c>
      <c r="F215" s="32"/>
      <c r="G215" s="33"/>
      <c r="H215" s="95" t="str">
        <f t="shared" si="30"/>
        <v>No cotiza</v>
      </c>
      <c r="I215" s="33"/>
      <c r="J215" s="95" t="str">
        <f t="shared" si="31"/>
        <v>No cotiza</v>
      </c>
      <c r="K215" s="33"/>
      <c r="L215" s="95" t="str">
        <f t="shared" si="32"/>
        <v>No cotiza</v>
      </c>
      <c r="M215" s="285" t="str">
        <f t="shared" si="33"/>
        <v/>
      </c>
      <c r="O215" s="261" t="b">
        <f t="shared" si="34"/>
        <v>0</v>
      </c>
      <c r="P215" s="261" t="b">
        <f t="shared" si="27"/>
        <v>0</v>
      </c>
      <c r="Q215" s="261" t="b">
        <f t="shared" si="28"/>
        <v>0</v>
      </c>
      <c r="R215" s="261" t="b">
        <f t="shared" si="29"/>
        <v>0</v>
      </c>
      <c r="S215" s="80" t="b">
        <f t="shared" si="35"/>
        <v>0</v>
      </c>
    </row>
    <row r="216" spans="2:19" ht="29.25" customHeight="1">
      <c r="B216" s="293">
        <v>196</v>
      </c>
      <c r="C216" s="272" t="s">
        <v>179</v>
      </c>
      <c r="D216" s="294" t="s">
        <v>408</v>
      </c>
      <c r="E216" s="294" t="s">
        <v>417</v>
      </c>
      <c r="F216" s="32"/>
      <c r="G216" s="33"/>
      <c r="H216" s="95" t="str">
        <f t="shared" si="30"/>
        <v>No cotiza</v>
      </c>
      <c r="I216" s="33"/>
      <c r="J216" s="95" t="str">
        <f t="shared" si="31"/>
        <v>No cotiza</v>
      </c>
      <c r="K216" s="33"/>
      <c r="L216" s="95" t="str">
        <f t="shared" si="32"/>
        <v>No cotiza</v>
      </c>
      <c r="M216" s="285" t="str">
        <f t="shared" si="33"/>
        <v/>
      </c>
      <c r="O216" s="261" t="b">
        <f t="shared" si="34"/>
        <v>0</v>
      </c>
      <c r="P216" s="261" t="b">
        <f t="shared" si="27"/>
        <v>0</v>
      </c>
      <c r="Q216" s="261" t="b">
        <f t="shared" si="28"/>
        <v>0</v>
      </c>
      <c r="R216" s="261" t="b">
        <f t="shared" si="29"/>
        <v>0</v>
      </c>
      <c r="S216" s="80" t="b">
        <f t="shared" si="35"/>
        <v>0</v>
      </c>
    </row>
    <row r="217" spans="2:19" ht="29.25" customHeight="1">
      <c r="B217" s="293">
        <v>197</v>
      </c>
      <c r="C217" s="272" t="s">
        <v>179</v>
      </c>
      <c r="D217" s="294" t="s">
        <v>408</v>
      </c>
      <c r="E217" s="294" t="s">
        <v>421</v>
      </c>
      <c r="F217" s="32"/>
      <c r="G217" s="33"/>
      <c r="H217" s="95" t="str">
        <f t="shared" si="30"/>
        <v>No cotiza</v>
      </c>
      <c r="I217" s="33"/>
      <c r="J217" s="95" t="str">
        <f t="shared" si="31"/>
        <v>No cotiza</v>
      </c>
      <c r="K217" s="33"/>
      <c r="L217" s="95" t="str">
        <f t="shared" si="32"/>
        <v>No cotiza</v>
      </c>
      <c r="M217" s="285" t="str">
        <f t="shared" si="33"/>
        <v/>
      </c>
      <c r="O217" s="261" t="b">
        <f t="shared" si="34"/>
        <v>0</v>
      </c>
      <c r="P217" s="261" t="b">
        <f t="shared" si="27"/>
        <v>0</v>
      </c>
      <c r="Q217" s="261" t="b">
        <f t="shared" si="28"/>
        <v>0</v>
      </c>
      <c r="R217" s="261" t="b">
        <f t="shared" si="29"/>
        <v>0</v>
      </c>
      <c r="S217" s="80" t="b">
        <f t="shared" si="35"/>
        <v>0</v>
      </c>
    </row>
    <row r="218" spans="2:19" ht="29.25" customHeight="1">
      <c r="B218" s="293">
        <v>198</v>
      </c>
      <c r="C218" s="272" t="s">
        <v>179</v>
      </c>
      <c r="D218" s="294" t="s">
        <v>408</v>
      </c>
      <c r="E218" s="294" t="s">
        <v>418</v>
      </c>
      <c r="F218" s="32"/>
      <c r="G218" s="33"/>
      <c r="H218" s="95" t="str">
        <f t="shared" si="30"/>
        <v>No cotiza</v>
      </c>
      <c r="I218" s="33"/>
      <c r="J218" s="95" t="str">
        <f t="shared" si="31"/>
        <v>No cotiza</v>
      </c>
      <c r="K218" s="33"/>
      <c r="L218" s="95" t="str">
        <f t="shared" si="32"/>
        <v>No cotiza</v>
      </c>
      <c r="M218" s="285" t="str">
        <f t="shared" si="33"/>
        <v/>
      </c>
      <c r="O218" s="261" t="b">
        <f t="shared" si="34"/>
        <v>0</v>
      </c>
      <c r="P218" s="261" t="b">
        <f t="shared" si="27"/>
        <v>0</v>
      </c>
      <c r="Q218" s="261" t="b">
        <f t="shared" si="28"/>
        <v>0</v>
      </c>
      <c r="R218" s="261" t="b">
        <f t="shared" si="29"/>
        <v>0</v>
      </c>
      <c r="S218" s="80" t="b">
        <f t="shared" si="35"/>
        <v>0</v>
      </c>
    </row>
    <row r="219" spans="2:19" ht="29.25" customHeight="1">
      <c r="B219" s="293">
        <v>199</v>
      </c>
      <c r="C219" s="272" t="s">
        <v>179</v>
      </c>
      <c r="D219" s="294" t="s">
        <v>409</v>
      </c>
      <c r="E219" s="294" t="s">
        <v>418</v>
      </c>
      <c r="F219" s="32"/>
      <c r="G219" s="33"/>
      <c r="H219" s="95" t="str">
        <f t="shared" si="30"/>
        <v>No cotiza</v>
      </c>
      <c r="I219" s="33"/>
      <c r="J219" s="95" t="str">
        <f t="shared" si="31"/>
        <v>No cotiza</v>
      </c>
      <c r="K219" s="33"/>
      <c r="L219" s="95" t="str">
        <f t="shared" si="32"/>
        <v>No cotiza</v>
      </c>
      <c r="M219" s="285" t="str">
        <f t="shared" si="33"/>
        <v/>
      </c>
      <c r="O219" s="261" t="b">
        <f t="shared" si="34"/>
        <v>0</v>
      </c>
      <c r="P219" s="261" t="b">
        <f t="shared" si="27"/>
        <v>0</v>
      </c>
      <c r="Q219" s="261" t="b">
        <f t="shared" si="28"/>
        <v>0</v>
      </c>
      <c r="R219" s="261" t="b">
        <f t="shared" si="29"/>
        <v>0</v>
      </c>
      <c r="S219" s="80" t="b">
        <f t="shared" si="35"/>
        <v>0</v>
      </c>
    </row>
    <row r="220" spans="2:19" ht="29.25" customHeight="1">
      <c r="B220" s="293">
        <v>200</v>
      </c>
      <c r="C220" s="272" t="s">
        <v>179</v>
      </c>
      <c r="D220" s="294" t="s">
        <v>410</v>
      </c>
      <c r="E220" s="294" t="s">
        <v>419</v>
      </c>
      <c r="F220" s="32"/>
      <c r="G220" s="33"/>
      <c r="H220" s="95" t="str">
        <f t="shared" si="30"/>
        <v>No cotiza</v>
      </c>
      <c r="I220" s="33"/>
      <c r="J220" s="95" t="str">
        <f t="shared" si="31"/>
        <v>No cotiza</v>
      </c>
      <c r="K220" s="33"/>
      <c r="L220" s="95" t="str">
        <f t="shared" si="32"/>
        <v>No cotiza</v>
      </c>
      <c r="M220" s="285" t="str">
        <f t="shared" si="33"/>
        <v/>
      </c>
      <c r="O220" s="261" t="b">
        <f t="shared" si="34"/>
        <v>0</v>
      </c>
      <c r="P220" s="261" t="b">
        <f t="shared" si="27"/>
        <v>0</v>
      </c>
      <c r="Q220" s="261" t="b">
        <f t="shared" si="28"/>
        <v>0</v>
      </c>
      <c r="R220" s="261" t="b">
        <f t="shared" si="29"/>
        <v>0</v>
      </c>
      <c r="S220" s="80" t="b">
        <f t="shared" si="35"/>
        <v>0</v>
      </c>
    </row>
    <row r="221" spans="2:19" ht="29.25" customHeight="1">
      <c r="B221" s="293">
        <v>201</v>
      </c>
      <c r="C221" s="272" t="s">
        <v>179</v>
      </c>
      <c r="D221" s="294" t="s">
        <v>410</v>
      </c>
      <c r="E221" s="294" t="s">
        <v>420</v>
      </c>
      <c r="F221" s="32"/>
      <c r="G221" s="33"/>
      <c r="H221" s="95" t="str">
        <f t="shared" si="30"/>
        <v>No cotiza</v>
      </c>
      <c r="I221" s="33"/>
      <c r="J221" s="95" t="str">
        <f t="shared" si="31"/>
        <v>No cotiza</v>
      </c>
      <c r="K221" s="33"/>
      <c r="L221" s="95" t="str">
        <f t="shared" si="32"/>
        <v>No cotiza</v>
      </c>
      <c r="M221" s="285" t="str">
        <f t="shared" si="33"/>
        <v/>
      </c>
      <c r="O221" s="261" t="b">
        <f t="shared" si="34"/>
        <v>0</v>
      </c>
      <c r="P221" s="261" t="b">
        <f t="shared" si="27"/>
        <v>0</v>
      </c>
      <c r="Q221" s="261" t="b">
        <f t="shared" si="28"/>
        <v>0</v>
      </c>
      <c r="R221" s="261" t="b">
        <f t="shared" si="29"/>
        <v>0</v>
      </c>
      <c r="S221" s="80" t="b">
        <f t="shared" si="35"/>
        <v>0</v>
      </c>
    </row>
    <row r="222" spans="2:19" ht="29.25" customHeight="1">
      <c r="B222" s="293">
        <v>202</v>
      </c>
      <c r="C222" s="272" t="s">
        <v>179</v>
      </c>
      <c r="D222" s="294" t="s">
        <v>411</v>
      </c>
      <c r="E222" s="294" t="s">
        <v>417</v>
      </c>
      <c r="F222" s="32"/>
      <c r="G222" s="33"/>
      <c r="H222" s="95" t="str">
        <f t="shared" si="30"/>
        <v>No cotiza</v>
      </c>
      <c r="I222" s="33"/>
      <c r="J222" s="95" t="str">
        <f t="shared" si="31"/>
        <v>No cotiza</v>
      </c>
      <c r="K222" s="33"/>
      <c r="L222" s="95" t="str">
        <f t="shared" si="32"/>
        <v>No cotiza</v>
      </c>
      <c r="M222" s="285" t="str">
        <f t="shared" si="33"/>
        <v/>
      </c>
      <c r="O222" s="261" t="b">
        <f t="shared" si="34"/>
        <v>0</v>
      </c>
      <c r="P222" s="261" t="b">
        <f t="shared" si="27"/>
        <v>0</v>
      </c>
      <c r="Q222" s="261" t="b">
        <f t="shared" si="28"/>
        <v>0</v>
      </c>
      <c r="R222" s="261" t="b">
        <f t="shared" si="29"/>
        <v>0</v>
      </c>
      <c r="S222" s="80" t="b">
        <f t="shared" si="35"/>
        <v>0</v>
      </c>
    </row>
    <row r="223" spans="2:19" ht="29.25" customHeight="1">
      <c r="B223" s="293">
        <v>203</v>
      </c>
      <c r="C223" s="272" t="s">
        <v>179</v>
      </c>
      <c r="D223" s="294" t="s">
        <v>411</v>
      </c>
      <c r="E223" s="294" t="s">
        <v>418</v>
      </c>
      <c r="F223" s="32"/>
      <c r="G223" s="33"/>
      <c r="H223" s="95" t="str">
        <f t="shared" si="30"/>
        <v>No cotiza</v>
      </c>
      <c r="I223" s="33"/>
      <c r="J223" s="95" t="str">
        <f t="shared" si="31"/>
        <v>No cotiza</v>
      </c>
      <c r="K223" s="33"/>
      <c r="L223" s="95" t="str">
        <f t="shared" si="32"/>
        <v>No cotiza</v>
      </c>
      <c r="M223" s="285" t="str">
        <f t="shared" si="33"/>
        <v/>
      </c>
      <c r="O223" s="261" t="b">
        <f t="shared" si="34"/>
        <v>0</v>
      </c>
      <c r="P223" s="261" t="b">
        <f t="shared" ref="P223:P286" si="36">+G223&lt;&gt;""</f>
        <v>0</v>
      </c>
      <c r="Q223" s="261" t="b">
        <f t="shared" ref="Q223:Q286" si="37">+I223&lt;&gt;""</f>
        <v>0</v>
      </c>
      <c r="R223" s="261" t="b">
        <f t="shared" ref="R223:R286" si="38">+K223&lt;&gt;""</f>
        <v>0</v>
      </c>
      <c r="S223" s="80" t="b">
        <f t="shared" si="35"/>
        <v>0</v>
      </c>
    </row>
    <row r="224" spans="2:19" ht="29.25" customHeight="1">
      <c r="B224" s="293">
        <v>204</v>
      </c>
      <c r="C224" s="272" t="s">
        <v>179</v>
      </c>
      <c r="D224" s="294" t="s">
        <v>412</v>
      </c>
      <c r="E224" s="294" t="s">
        <v>417</v>
      </c>
      <c r="F224" s="32"/>
      <c r="G224" s="33"/>
      <c r="H224" s="95" t="str">
        <f t="shared" si="30"/>
        <v>No cotiza</v>
      </c>
      <c r="I224" s="33"/>
      <c r="J224" s="95" t="str">
        <f t="shared" si="31"/>
        <v>No cotiza</v>
      </c>
      <c r="K224" s="33"/>
      <c r="L224" s="95" t="str">
        <f t="shared" si="32"/>
        <v>No cotiza</v>
      </c>
      <c r="M224" s="285" t="str">
        <f t="shared" si="33"/>
        <v/>
      </c>
      <c r="O224" s="261" t="b">
        <f t="shared" si="34"/>
        <v>0</v>
      </c>
      <c r="P224" s="261" t="b">
        <f t="shared" si="36"/>
        <v>0</v>
      </c>
      <c r="Q224" s="261" t="b">
        <f t="shared" si="37"/>
        <v>0</v>
      </c>
      <c r="R224" s="261" t="b">
        <f t="shared" si="38"/>
        <v>0</v>
      </c>
      <c r="S224" s="80" t="b">
        <f t="shared" si="35"/>
        <v>0</v>
      </c>
    </row>
    <row r="225" spans="2:19" ht="29.25" customHeight="1">
      <c r="B225" s="293">
        <v>205</v>
      </c>
      <c r="C225" s="272" t="s">
        <v>179</v>
      </c>
      <c r="D225" s="294" t="s">
        <v>412</v>
      </c>
      <c r="E225" s="294" t="s">
        <v>418</v>
      </c>
      <c r="F225" s="32"/>
      <c r="G225" s="33"/>
      <c r="H225" s="95" t="str">
        <f t="shared" si="30"/>
        <v>No cotiza</v>
      </c>
      <c r="I225" s="33"/>
      <c r="J225" s="95" t="str">
        <f t="shared" si="31"/>
        <v>No cotiza</v>
      </c>
      <c r="K225" s="33"/>
      <c r="L225" s="95" t="str">
        <f t="shared" si="32"/>
        <v>No cotiza</v>
      </c>
      <c r="M225" s="285" t="str">
        <f t="shared" si="33"/>
        <v/>
      </c>
      <c r="O225" s="261" t="b">
        <f t="shared" si="34"/>
        <v>0</v>
      </c>
      <c r="P225" s="261" t="b">
        <f t="shared" si="36"/>
        <v>0</v>
      </c>
      <c r="Q225" s="261" t="b">
        <f t="shared" si="37"/>
        <v>0</v>
      </c>
      <c r="R225" s="261" t="b">
        <f t="shared" si="38"/>
        <v>0</v>
      </c>
      <c r="S225" s="80" t="b">
        <f t="shared" si="35"/>
        <v>0</v>
      </c>
    </row>
    <row r="226" spans="2:19" ht="29.25" customHeight="1">
      <c r="B226" s="293">
        <v>206</v>
      </c>
      <c r="C226" s="272" t="s">
        <v>179</v>
      </c>
      <c r="D226" s="294" t="s">
        <v>413</v>
      </c>
      <c r="E226" s="294" t="s">
        <v>417</v>
      </c>
      <c r="F226" s="32"/>
      <c r="G226" s="33"/>
      <c r="H226" s="95" t="str">
        <f t="shared" si="30"/>
        <v>No cotiza</v>
      </c>
      <c r="I226" s="33"/>
      <c r="J226" s="95" t="str">
        <f t="shared" si="31"/>
        <v>No cotiza</v>
      </c>
      <c r="K226" s="33"/>
      <c r="L226" s="95" t="str">
        <f t="shared" si="32"/>
        <v>No cotiza</v>
      </c>
      <c r="M226" s="285" t="str">
        <f t="shared" si="33"/>
        <v/>
      </c>
      <c r="O226" s="261" t="b">
        <f t="shared" si="34"/>
        <v>0</v>
      </c>
      <c r="P226" s="261" t="b">
        <f t="shared" si="36"/>
        <v>0</v>
      </c>
      <c r="Q226" s="261" t="b">
        <f t="shared" si="37"/>
        <v>0</v>
      </c>
      <c r="R226" s="261" t="b">
        <f t="shared" si="38"/>
        <v>0</v>
      </c>
      <c r="S226" s="80" t="b">
        <f t="shared" si="35"/>
        <v>0</v>
      </c>
    </row>
    <row r="227" spans="2:19" ht="29.25" customHeight="1">
      <c r="B227" s="293">
        <v>207</v>
      </c>
      <c r="C227" s="272" t="s">
        <v>180</v>
      </c>
      <c r="D227" s="294" t="s">
        <v>404</v>
      </c>
      <c r="E227" s="294" t="s">
        <v>429</v>
      </c>
      <c r="F227" s="32"/>
      <c r="G227" s="33"/>
      <c r="H227" s="95" t="str">
        <f t="shared" si="30"/>
        <v>No cotiza</v>
      </c>
      <c r="I227" s="33"/>
      <c r="J227" s="95" t="str">
        <f t="shared" si="31"/>
        <v>No cotiza</v>
      </c>
      <c r="K227" s="33"/>
      <c r="L227" s="95" t="str">
        <f t="shared" si="32"/>
        <v>No cotiza</v>
      </c>
      <c r="M227" s="285" t="str">
        <f t="shared" si="33"/>
        <v/>
      </c>
      <c r="O227" s="261" t="b">
        <f t="shared" si="34"/>
        <v>0</v>
      </c>
      <c r="P227" s="261" t="b">
        <f t="shared" si="36"/>
        <v>0</v>
      </c>
      <c r="Q227" s="261" t="b">
        <f t="shared" si="37"/>
        <v>0</v>
      </c>
      <c r="R227" s="261" t="b">
        <f t="shared" si="38"/>
        <v>0</v>
      </c>
      <c r="S227" s="80" t="b">
        <f t="shared" si="35"/>
        <v>0</v>
      </c>
    </row>
    <row r="228" spans="2:19" ht="29.25" customHeight="1">
      <c r="B228" s="293">
        <v>208</v>
      </c>
      <c r="C228" s="272" t="s">
        <v>181</v>
      </c>
      <c r="D228" s="294" t="s">
        <v>404</v>
      </c>
      <c r="E228" s="294" t="s">
        <v>422</v>
      </c>
      <c r="F228" s="32"/>
      <c r="G228" s="33"/>
      <c r="H228" s="95" t="str">
        <f t="shared" si="30"/>
        <v>No cotiza</v>
      </c>
      <c r="I228" s="33"/>
      <c r="J228" s="95" t="str">
        <f t="shared" si="31"/>
        <v>No cotiza</v>
      </c>
      <c r="K228" s="33"/>
      <c r="L228" s="95" t="str">
        <f t="shared" si="32"/>
        <v>No cotiza</v>
      </c>
      <c r="M228" s="285" t="str">
        <f t="shared" si="33"/>
        <v/>
      </c>
      <c r="O228" s="261" t="b">
        <f t="shared" si="34"/>
        <v>0</v>
      </c>
      <c r="P228" s="261" t="b">
        <f t="shared" si="36"/>
        <v>0</v>
      </c>
      <c r="Q228" s="261" t="b">
        <f t="shared" si="37"/>
        <v>0</v>
      </c>
      <c r="R228" s="261" t="b">
        <f t="shared" si="38"/>
        <v>0</v>
      </c>
      <c r="S228" s="80" t="b">
        <f t="shared" si="35"/>
        <v>0</v>
      </c>
    </row>
    <row r="229" spans="2:19" ht="29.25" customHeight="1">
      <c r="B229" s="293">
        <v>209</v>
      </c>
      <c r="C229" s="272" t="s">
        <v>181</v>
      </c>
      <c r="D229" s="294" t="s">
        <v>404</v>
      </c>
      <c r="E229" s="294" t="s">
        <v>423</v>
      </c>
      <c r="F229" s="32"/>
      <c r="G229" s="33"/>
      <c r="H229" s="95" t="str">
        <f t="shared" si="30"/>
        <v>No cotiza</v>
      </c>
      <c r="I229" s="33"/>
      <c r="J229" s="95" t="str">
        <f t="shared" si="31"/>
        <v>No cotiza</v>
      </c>
      <c r="K229" s="33"/>
      <c r="L229" s="95" t="str">
        <f t="shared" si="32"/>
        <v>No cotiza</v>
      </c>
      <c r="M229" s="285" t="str">
        <f t="shared" si="33"/>
        <v/>
      </c>
      <c r="O229" s="261" t="b">
        <f t="shared" si="34"/>
        <v>0</v>
      </c>
      <c r="P229" s="261" t="b">
        <f t="shared" si="36"/>
        <v>0</v>
      </c>
      <c r="Q229" s="261" t="b">
        <f t="shared" si="37"/>
        <v>0</v>
      </c>
      <c r="R229" s="261" t="b">
        <f t="shared" si="38"/>
        <v>0</v>
      </c>
      <c r="S229" s="80" t="b">
        <f t="shared" si="35"/>
        <v>0</v>
      </c>
    </row>
    <row r="230" spans="2:19" ht="29.25" customHeight="1">
      <c r="B230" s="293">
        <v>210</v>
      </c>
      <c r="C230" s="272" t="s">
        <v>181</v>
      </c>
      <c r="D230" s="294" t="s">
        <v>405</v>
      </c>
      <c r="E230" s="294" t="s">
        <v>423</v>
      </c>
      <c r="F230" s="32"/>
      <c r="G230" s="33"/>
      <c r="H230" s="95" t="str">
        <f t="shared" si="30"/>
        <v>No cotiza</v>
      </c>
      <c r="I230" s="33"/>
      <c r="J230" s="95" t="str">
        <f t="shared" si="31"/>
        <v>No cotiza</v>
      </c>
      <c r="K230" s="33"/>
      <c r="L230" s="95" t="str">
        <f t="shared" si="32"/>
        <v>No cotiza</v>
      </c>
      <c r="M230" s="285" t="str">
        <f t="shared" si="33"/>
        <v/>
      </c>
      <c r="O230" s="261" t="b">
        <f t="shared" si="34"/>
        <v>0</v>
      </c>
      <c r="P230" s="261" t="b">
        <f t="shared" si="36"/>
        <v>0</v>
      </c>
      <c r="Q230" s="261" t="b">
        <f t="shared" si="37"/>
        <v>0</v>
      </c>
      <c r="R230" s="261" t="b">
        <f t="shared" si="38"/>
        <v>0</v>
      </c>
      <c r="S230" s="80" t="b">
        <f t="shared" si="35"/>
        <v>0</v>
      </c>
    </row>
    <row r="231" spans="2:19" ht="29.25" customHeight="1">
      <c r="B231" s="293">
        <v>211</v>
      </c>
      <c r="C231" s="272" t="s">
        <v>181</v>
      </c>
      <c r="D231" s="294" t="s">
        <v>414</v>
      </c>
      <c r="E231" s="294" t="s">
        <v>422</v>
      </c>
      <c r="F231" s="32"/>
      <c r="G231" s="33"/>
      <c r="H231" s="95" t="str">
        <f t="shared" si="30"/>
        <v>No cotiza</v>
      </c>
      <c r="I231" s="33"/>
      <c r="J231" s="95" t="str">
        <f t="shared" si="31"/>
        <v>No cotiza</v>
      </c>
      <c r="K231" s="33"/>
      <c r="L231" s="95" t="str">
        <f t="shared" si="32"/>
        <v>No cotiza</v>
      </c>
      <c r="M231" s="285" t="str">
        <f t="shared" si="33"/>
        <v/>
      </c>
      <c r="O231" s="261" t="b">
        <f t="shared" si="34"/>
        <v>0</v>
      </c>
      <c r="P231" s="261" t="b">
        <f t="shared" si="36"/>
        <v>0</v>
      </c>
      <c r="Q231" s="261" t="b">
        <f t="shared" si="37"/>
        <v>0</v>
      </c>
      <c r="R231" s="261" t="b">
        <f t="shared" si="38"/>
        <v>0</v>
      </c>
      <c r="S231" s="80" t="b">
        <f t="shared" si="35"/>
        <v>0</v>
      </c>
    </row>
    <row r="232" spans="2:19" ht="29.25" customHeight="1">
      <c r="B232" s="293">
        <v>212</v>
      </c>
      <c r="C232" s="272" t="s">
        <v>181</v>
      </c>
      <c r="D232" s="294" t="s">
        <v>415</v>
      </c>
      <c r="E232" s="294" t="s">
        <v>424</v>
      </c>
      <c r="F232" s="32"/>
      <c r="G232" s="33"/>
      <c r="H232" s="95" t="str">
        <f t="shared" si="30"/>
        <v>No cotiza</v>
      </c>
      <c r="I232" s="33"/>
      <c r="J232" s="95" t="str">
        <f t="shared" si="31"/>
        <v>No cotiza</v>
      </c>
      <c r="K232" s="33"/>
      <c r="L232" s="95" t="str">
        <f t="shared" si="32"/>
        <v>No cotiza</v>
      </c>
      <c r="M232" s="285" t="str">
        <f t="shared" si="33"/>
        <v/>
      </c>
      <c r="O232" s="261" t="b">
        <f t="shared" si="34"/>
        <v>0</v>
      </c>
      <c r="P232" s="261" t="b">
        <f t="shared" si="36"/>
        <v>0</v>
      </c>
      <c r="Q232" s="261" t="b">
        <f t="shared" si="37"/>
        <v>0</v>
      </c>
      <c r="R232" s="261" t="b">
        <f t="shared" si="38"/>
        <v>0</v>
      </c>
      <c r="S232" s="80" t="b">
        <f t="shared" si="35"/>
        <v>0</v>
      </c>
    </row>
    <row r="233" spans="2:19" ht="29.25" customHeight="1">
      <c r="B233" s="293">
        <v>213</v>
      </c>
      <c r="C233" s="272" t="s">
        <v>181</v>
      </c>
      <c r="D233" s="294" t="s">
        <v>416</v>
      </c>
      <c r="E233" s="294" t="s">
        <v>422</v>
      </c>
      <c r="F233" s="32"/>
      <c r="G233" s="33"/>
      <c r="H233" s="95" t="str">
        <f t="shared" si="30"/>
        <v>No cotiza</v>
      </c>
      <c r="I233" s="33"/>
      <c r="J233" s="95" t="str">
        <f t="shared" si="31"/>
        <v>No cotiza</v>
      </c>
      <c r="K233" s="33"/>
      <c r="L233" s="95" t="str">
        <f t="shared" si="32"/>
        <v>No cotiza</v>
      </c>
      <c r="M233" s="285" t="str">
        <f t="shared" si="33"/>
        <v/>
      </c>
      <c r="O233" s="261" t="b">
        <f t="shared" si="34"/>
        <v>0</v>
      </c>
      <c r="P233" s="261" t="b">
        <f t="shared" si="36"/>
        <v>0</v>
      </c>
      <c r="Q233" s="261" t="b">
        <f t="shared" si="37"/>
        <v>0</v>
      </c>
      <c r="R233" s="261" t="b">
        <f t="shared" si="38"/>
        <v>0</v>
      </c>
      <c r="S233" s="80" t="b">
        <f t="shared" si="35"/>
        <v>0</v>
      </c>
    </row>
    <row r="234" spans="2:19" ht="29.25" customHeight="1">
      <c r="B234" s="293">
        <v>214</v>
      </c>
      <c r="C234" s="272" t="s">
        <v>181</v>
      </c>
      <c r="D234" s="294" t="s">
        <v>412</v>
      </c>
      <c r="E234" s="294" t="s">
        <v>423</v>
      </c>
      <c r="F234" s="32"/>
      <c r="G234" s="33"/>
      <c r="H234" s="95" t="str">
        <f t="shared" si="30"/>
        <v>No cotiza</v>
      </c>
      <c r="I234" s="33"/>
      <c r="J234" s="95" t="str">
        <f t="shared" si="31"/>
        <v>No cotiza</v>
      </c>
      <c r="K234" s="33"/>
      <c r="L234" s="95" t="str">
        <f t="shared" si="32"/>
        <v>No cotiza</v>
      </c>
      <c r="M234" s="285" t="str">
        <f t="shared" si="33"/>
        <v/>
      </c>
      <c r="O234" s="261" t="b">
        <f t="shared" si="34"/>
        <v>0</v>
      </c>
      <c r="P234" s="261" t="b">
        <f t="shared" si="36"/>
        <v>0</v>
      </c>
      <c r="Q234" s="261" t="b">
        <f t="shared" si="37"/>
        <v>0</v>
      </c>
      <c r="R234" s="261" t="b">
        <f t="shared" si="38"/>
        <v>0</v>
      </c>
      <c r="S234" s="80" t="b">
        <f t="shared" si="35"/>
        <v>0</v>
      </c>
    </row>
    <row r="235" spans="2:19" ht="29.25" customHeight="1">
      <c r="B235" s="293">
        <v>215</v>
      </c>
      <c r="C235" s="272" t="s">
        <v>182</v>
      </c>
      <c r="D235" s="294" t="s">
        <v>404</v>
      </c>
      <c r="E235" s="294" t="s">
        <v>425</v>
      </c>
      <c r="F235" s="32"/>
      <c r="G235" s="33"/>
      <c r="H235" s="95" t="str">
        <f t="shared" si="30"/>
        <v>No cotiza</v>
      </c>
      <c r="I235" s="33"/>
      <c r="J235" s="95" t="str">
        <f t="shared" si="31"/>
        <v>No cotiza</v>
      </c>
      <c r="K235" s="33"/>
      <c r="L235" s="95" t="str">
        <f t="shared" si="32"/>
        <v>No cotiza</v>
      </c>
      <c r="M235" s="285" t="str">
        <f t="shared" si="33"/>
        <v/>
      </c>
      <c r="O235" s="261" t="b">
        <f t="shared" si="34"/>
        <v>0</v>
      </c>
      <c r="P235" s="261" t="b">
        <f t="shared" si="36"/>
        <v>0</v>
      </c>
      <c r="Q235" s="261" t="b">
        <f t="shared" si="37"/>
        <v>0</v>
      </c>
      <c r="R235" s="261" t="b">
        <f t="shared" si="38"/>
        <v>0</v>
      </c>
      <c r="S235" s="80" t="b">
        <f t="shared" si="35"/>
        <v>0</v>
      </c>
    </row>
    <row r="236" spans="2:19" ht="29.25" customHeight="1">
      <c r="B236" s="293">
        <v>216</v>
      </c>
      <c r="C236" s="272" t="s">
        <v>182</v>
      </c>
      <c r="D236" s="294" t="s">
        <v>404</v>
      </c>
      <c r="E236" s="294" t="s">
        <v>426</v>
      </c>
      <c r="F236" s="32"/>
      <c r="G236" s="33"/>
      <c r="H236" s="95" t="str">
        <f t="shared" si="30"/>
        <v>No cotiza</v>
      </c>
      <c r="I236" s="33"/>
      <c r="J236" s="95" t="str">
        <f t="shared" si="31"/>
        <v>No cotiza</v>
      </c>
      <c r="K236" s="33"/>
      <c r="L236" s="95" t="str">
        <f t="shared" si="32"/>
        <v>No cotiza</v>
      </c>
      <c r="M236" s="285" t="str">
        <f t="shared" si="33"/>
        <v/>
      </c>
      <c r="O236" s="261" t="b">
        <f t="shared" si="34"/>
        <v>0</v>
      </c>
      <c r="P236" s="261" t="b">
        <f t="shared" si="36"/>
        <v>0</v>
      </c>
      <c r="Q236" s="261" t="b">
        <f t="shared" si="37"/>
        <v>0</v>
      </c>
      <c r="R236" s="261" t="b">
        <f t="shared" si="38"/>
        <v>0</v>
      </c>
      <c r="S236" s="80" t="b">
        <f t="shared" si="35"/>
        <v>0</v>
      </c>
    </row>
    <row r="237" spans="2:19" ht="29.25" customHeight="1">
      <c r="B237" s="293">
        <v>217</v>
      </c>
      <c r="C237" s="272" t="s">
        <v>182</v>
      </c>
      <c r="D237" s="294" t="s">
        <v>404</v>
      </c>
      <c r="E237" s="294" t="s">
        <v>427</v>
      </c>
      <c r="F237" s="32"/>
      <c r="G237" s="33"/>
      <c r="H237" s="95" t="str">
        <f t="shared" si="30"/>
        <v>No cotiza</v>
      </c>
      <c r="I237" s="33"/>
      <c r="J237" s="95" t="str">
        <f t="shared" si="31"/>
        <v>No cotiza</v>
      </c>
      <c r="K237" s="33"/>
      <c r="L237" s="95" t="str">
        <f t="shared" si="32"/>
        <v>No cotiza</v>
      </c>
      <c r="M237" s="285" t="str">
        <f t="shared" si="33"/>
        <v/>
      </c>
      <c r="O237" s="261" t="b">
        <f t="shared" si="34"/>
        <v>0</v>
      </c>
      <c r="P237" s="261" t="b">
        <f t="shared" si="36"/>
        <v>0</v>
      </c>
      <c r="Q237" s="261" t="b">
        <f t="shared" si="37"/>
        <v>0</v>
      </c>
      <c r="R237" s="261" t="b">
        <f t="shared" si="38"/>
        <v>0</v>
      </c>
      <c r="S237" s="80" t="b">
        <f t="shared" si="35"/>
        <v>0</v>
      </c>
    </row>
    <row r="238" spans="2:19" ht="29.25" customHeight="1">
      <c r="B238" s="293">
        <v>218</v>
      </c>
      <c r="C238" s="272" t="s">
        <v>182</v>
      </c>
      <c r="D238" s="294" t="s">
        <v>404</v>
      </c>
      <c r="E238" s="294" t="s">
        <v>428</v>
      </c>
      <c r="F238" s="32"/>
      <c r="G238" s="33"/>
      <c r="H238" s="95" t="str">
        <f t="shared" si="30"/>
        <v>No cotiza</v>
      </c>
      <c r="I238" s="33"/>
      <c r="J238" s="95" t="str">
        <f t="shared" si="31"/>
        <v>No cotiza</v>
      </c>
      <c r="K238" s="33"/>
      <c r="L238" s="95" t="str">
        <f t="shared" si="32"/>
        <v>No cotiza</v>
      </c>
      <c r="M238" s="285" t="str">
        <f t="shared" si="33"/>
        <v/>
      </c>
      <c r="O238" s="261" t="b">
        <f t="shared" si="34"/>
        <v>0</v>
      </c>
      <c r="P238" s="261" t="b">
        <f t="shared" si="36"/>
        <v>0</v>
      </c>
      <c r="Q238" s="261" t="b">
        <f t="shared" si="37"/>
        <v>0</v>
      </c>
      <c r="R238" s="261" t="b">
        <f t="shared" si="38"/>
        <v>0</v>
      </c>
      <c r="S238" s="80" t="b">
        <f t="shared" si="35"/>
        <v>0</v>
      </c>
    </row>
    <row r="239" spans="2:19" ht="29.25" customHeight="1">
      <c r="B239" s="293">
        <v>219</v>
      </c>
      <c r="C239" s="272" t="s">
        <v>183</v>
      </c>
      <c r="D239" s="294" t="s">
        <v>210</v>
      </c>
      <c r="E239" s="294" t="s">
        <v>417</v>
      </c>
      <c r="F239" s="32"/>
      <c r="G239" s="33"/>
      <c r="H239" s="95" t="str">
        <f t="shared" si="30"/>
        <v>No cotiza</v>
      </c>
      <c r="I239" s="33"/>
      <c r="J239" s="95" t="str">
        <f t="shared" si="31"/>
        <v>No cotiza</v>
      </c>
      <c r="K239" s="33"/>
      <c r="L239" s="95" t="str">
        <f t="shared" si="32"/>
        <v>No cotiza</v>
      </c>
      <c r="M239" s="285" t="str">
        <f t="shared" si="33"/>
        <v/>
      </c>
      <c r="O239" s="261" t="b">
        <f t="shared" si="34"/>
        <v>0</v>
      </c>
      <c r="P239" s="261" t="b">
        <f t="shared" si="36"/>
        <v>0</v>
      </c>
      <c r="Q239" s="261" t="b">
        <f t="shared" si="37"/>
        <v>0</v>
      </c>
      <c r="R239" s="261" t="b">
        <f t="shared" si="38"/>
        <v>0</v>
      </c>
      <c r="S239" s="80" t="b">
        <f t="shared" si="35"/>
        <v>0</v>
      </c>
    </row>
    <row r="240" spans="2:19" ht="29.25" customHeight="1">
      <c r="B240" s="293">
        <v>220</v>
      </c>
      <c r="C240" s="272" t="s">
        <v>183</v>
      </c>
      <c r="D240" s="294" t="s">
        <v>211</v>
      </c>
      <c r="E240" s="294" t="s">
        <v>418</v>
      </c>
      <c r="F240" s="32"/>
      <c r="G240" s="33"/>
      <c r="H240" s="95" t="str">
        <f t="shared" si="30"/>
        <v>No cotiza</v>
      </c>
      <c r="I240" s="33"/>
      <c r="J240" s="95" t="str">
        <f t="shared" si="31"/>
        <v>No cotiza</v>
      </c>
      <c r="K240" s="33"/>
      <c r="L240" s="95" t="str">
        <f t="shared" si="32"/>
        <v>No cotiza</v>
      </c>
      <c r="M240" s="285" t="str">
        <f t="shared" si="33"/>
        <v/>
      </c>
      <c r="O240" s="261" t="b">
        <f t="shared" si="34"/>
        <v>0</v>
      </c>
      <c r="P240" s="261" t="b">
        <f t="shared" si="36"/>
        <v>0</v>
      </c>
      <c r="Q240" s="261" t="b">
        <f t="shared" si="37"/>
        <v>0</v>
      </c>
      <c r="R240" s="261" t="b">
        <f t="shared" si="38"/>
        <v>0</v>
      </c>
      <c r="S240" s="80" t="b">
        <f t="shared" si="35"/>
        <v>0</v>
      </c>
    </row>
    <row r="241" spans="2:19" ht="29.25" customHeight="1">
      <c r="B241" s="293">
        <v>221</v>
      </c>
      <c r="C241" s="272" t="s">
        <v>183</v>
      </c>
      <c r="D241" s="294" t="s">
        <v>211</v>
      </c>
      <c r="E241" s="294" t="s">
        <v>419</v>
      </c>
      <c r="F241" s="32"/>
      <c r="G241" s="33"/>
      <c r="H241" s="95" t="str">
        <f t="shared" si="30"/>
        <v>No cotiza</v>
      </c>
      <c r="I241" s="33"/>
      <c r="J241" s="95" t="str">
        <f t="shared" si="31"/>
        <v>No cotiza</v>
      </c>
      <c r="K241" s="33"/>
      <c r="L241" s="95" t="str">
        <f t="shared" si="32"/>
        <v>No cotiza</v>
      </c>
      <c r="M241" s="285" t="str">
        <f t="shared" si="33"/>
        <v/>
      </c>
      <c r="O241" s="261" t="b">
        <f t="shared" si="34"/>
        <v>0</v>
      </c>
      <c r="P241" s="261" t="b">
        <f t="shared" si="36"/>
        <v>0</v>
      </c>
      <c r="Q241" s="261" t="b">
        <f t="shared" si="37"/>
        <v>0</v>
      </c>
      <c r="R241" s="261" t="b">
        <f t="shared" si="38"/>
        <v>0</v>
      </c>
      <c r="S241" s="80" t="b">
        <f t="shared" si="35"/>
        <v>0</v>
      </c>
    </row>
    <row r="242" spans="2:19" ht="29.25" customHeight="1">
      <c r="B242" s="293">
        <v>222</v>
      </c>
      <c r="C242" s="272" t="s">
        <v>183</v>
      </c>
      <c r="D242" s="294" t="s">
        <v>402</v>
      </c>
      <c r="E242" s="294" t="s">
        <v>417</v>
      </c>
      <c r="F242" s="32"/>
      <c r="G242" s="33"/>
      <c r="H242" s="95" t="str">
        <f t="shared" si="30"/>
        <v>No cotiza</v>
      </c>
      <c r="I242" s="33"/>
      <c r="J242" s="95" t="str">
        <f t="shared" si="31"/>
        <v>No cotiza</v>
      </c>
      <c r="K242" s="33"/>
      <c r="L242" s="95" t="str">
        <f t="shared" si="32"/>
        <v>No cotiza</v>
      </c>
      <c r="M242" s="285" t="str">
        <f t="shared" si="33"/>
        <v/>
      </c>
      <c r="O242" s="261" t="b">
        <f t="shared" si="34"/>
        <v>0</v>
      </c>
      <c r="P242" s="261" t="b">
        <f t="shared" si="36"/>
        <v>0</v>
      </c>
      <c r="Q242" s="261" t="b">
        <f t="shared" si="37"/>
        <v>0</v>
      </c>
      <c r="R242" s="261" t="b">
        <f t="shared" si="38"/>
        <v>0</v>
      </c>
      <c r="S242" s="80" t="b">
        <f t="shared" si="35"/>
        <v>0</v>
      </c>
    </row>
    <row r="243" spans="2:19" ht="29.25" customHeight="1">
      <c r="B243" s="293">
        <v>223</v>
      </c>
      <c r="C243" s="272" t="s">
        <v>183</v>
      </c>
      <c r="D243" s="294" t="s">
        <v>402</v>
      </c>
      <c r="E243" s="294" t="s">
        <v>418</v>
      </c>
      <c r="F243" s="32"/>
      <c r="G243" s="33"/>
      <c r="H243" s="95" t="str">
        <f t="shared" si="30"/>
        <v>No cotiza</v>
      </c>
      <c r="I243" s="33"/>
      <c r="J243" s="95" t="str">
        <f t="shared" si="31"/>
        <v>No cotiza</v>
      </c>
      <c r="K243" s="33"/>
      <c r="L243" s="95" t="str">
        <f t="shared" si="32"/>
        <v>No cotiza</v>
      </c>
      <c r="M243" s="285" t="str">
        <f t="shared" si="33"/>
        <v/>
      </c>
      <c r="O243" s="261" t="b">
        <f t="shared" si="34"/>
        <v>0</v>
      </c>
      <c r="P243" s="261" t="b">
        <f t="shared" si="36"/>
        <v>0</v>
      </c>
      <c r="Q243" s="261" t="b">
        <f t="shared" si="37"/>
        <v>0</v>
      </c>
      <c r="R243" s="261" t="b">
        <f t="shared" si="38"/>
        <v>0</v>
      </c>
      <c r="S243" s="80" t="b">
        <f t="shared" si="35"/>
        <v>0</v>
      </c>
    </row>
    <row r="244" spans="2:19" ht="29.25" customHeight="1">
      <c r="B244" s="293">
        <v>224</v>
      </c>
      <c r="C244" s="272" t="s">
        <v>183</v>
      </c>
      <c r="D244" s="294" t="s">
        <v>403</v>
      </c>
      <c r="E244" s="294" t="s">
        <v>417</v>
      </c>
      <c r="F244" s="32"/>
      <c r="G244" s="33"/>
      <c r="H244" s="95" t="str">
        <f t="shared" si="30"/>
        <v>No cotiza</v>
      </c>
      <c r="I244" s="33"/>
      <c r="J244" s="95" t="str">
        <f t="shared" si="31"/>
        <v>No cotiza</v>
      </c>
      <c r="K244" s="33"/>
      <c r="L244" s="95" t="str">
        <f t="shared" si="32"/>
        <v>No cotiza</v>
      </c>
      <c r="M244" s="285" t="str">
        <f t="shared" si="33"/>
        <v/>
      </c>
      <c r="O244" s="261" t="b">
        <f t="shared" si="34"/>
        <v>0</v>
      </c>
      <c r="P244" s="261" t="b">
        <f t="shared" si="36"/>
        <v>0</v>
      </c>
      <c r="Q244" s="261" t="b">
        <f t="shared" si="37"/>
        <v>0</v>
      </c>
      <c r="R244" s="261" t="b">
        <f t="shared" si="38"/>
        <v>0</v>
      </c>
      <c r="S244" s="80" t="b">
        <f t="shared" si="35"/>
        <v>0</v>
      </c>
    </row>
    <row r="245" spans="2:19" ht="29.25" customHeight="1">
      <c r="B245" s="293">
        <v>225</v>
      </c>
      <c r="C245" s="272" t="s">
        <v>183</v>
      </c>
      <c r="D245" s="294" t="s">
        <v>404</v>
      </c>
      <c r="E245" s="294" t="s">
        <v>417</v>
      </c>
      <c r="F245" s="32"/>
      <c r="G245" s="33"/>
      <c r="H245" s="95" t="str">
        <f t="shared" si="30"/>
        <v>No cotiza</v>
      </c>
      <c r="I245" s="33"/>
      <c r="J245" s="95" t="str">
        <f t="shared" si="31"/>
        <v>No cotiza</v>
      </c>
      <c r="K245" s="33"/>
      <c r="L245" s="95" t="str">
        <f t="shared" si="32"/>
        <v>No cotiza</v>
      </c>
      <c r="M245" s="285" t="str">
        <f t="shared" si="33"/>
        <v/>
      </c>
      <c r="O245" s="261" t="b">
        <f t="shared" si="34"/>
        <v>0</v>
      </c>
      <c r="P245" s="261" t="b">
        <f t="shared" si="36"/>
        <v>0</v>
      </c>
      <c r="Q245" s="261" t="b">
        <f t="shared" si="37"/>
        <v>0</v>
      </c>
      <c r="R245" s="261" t="b">
        <f t="shared" si="38"/>
        <v>0</v>
      </c>
      <c r="S245" s="80" t="b">
        <f t="shared" si="35"/>
        <v>0</v>
      </c>
    </row>
    <row r="246" spans="2:19" ht="29.25" customHeight="1">
      <c r="B246" s="293">
        <v>226</v>
      </c>
      <c r="C246" s="272" t="s">
        <v>183</v>
      </c>
      <c r="D246" s="294" t="s">
        <v>404</v>
      </c>
      <c r="E246" s="294" t="s">
        <v>418</v>
      </c>
      <c r="F246" s="32"/>
      <c r="G246" s="33"/>
      <c r="H246" s="95" t="str">
        <f t="shared" si="30"/>
        <v>No cotiza</v>
      </c>
      <c r="I246" s="33"/>
      <c r="J246" s="95" t="str">
        <f t="shared" si="31"/>
        <v>No cotiza</v>
      </c>
      <c r="K246" s="33"/>
      <c r="L246" s="95" t="str">
        <f t="shared" si="32"/>
        <v>No cotiza</v>
      </c>
      <c r="M246" s="285" t="str">
        <f t="shared" si="33"/>
        <v/>
      </c>
      <c r="O246" s="261" t="b">
        <f t="shared" si="34"/>
        <v>0</v>
      </c>
      <c r="P246" s="261" t="b">
        <f t="shared" si="36"/>
        <v>0</v>
      </c>
      <c r="Q246" s="261" t="b">
        <f t="shared" si="37"/>
        <v>0</v>
      </c>
      <c r="R246" s="261" t="b">
        <f t="shared" si="38"/>
        <v>0</v>
      </c>
      <c r="S246" s="80" t="b">
        <f t="shared" si="35"/>
        <v>0</v>
      </c>
    </row>
    <row r="247" spans="2:19" ht="29.25" customHeight="1">
      <c r="B247" s="293">
        <v>227</v>
      </c>
      <c r="C247" s="272" t="s">
        <v>183</v>
      </c>
      <c r="D247" s="294" t="s">
        <v>404</v>
      </c>
      <c r="E247" s="294" t="s">
        <v>420</v>
      </c>
      <c r="F247" s="32"/>
      <c r="G247" s="33"/>
      <c r="H247" s="95" t="str">
        <f t="shared" si="30"/>
        <v>No cotiza</v>
      </c>
      <c r="I247" s="33"/>
      <c r="J247" s="95" t="str">
        <f t="shared" si="31"/>
        <v>No cotiza</v>
      </c>
      <c r="K247" s="33"/>
      <c r="L247" s="95" t="str">
        <f t="shared" si="32"/>
        <v>No cotiza</v>
      </c>
      <c r="M247" s="285" t="str">
        <f t="shared" si="33"/>
        <v/>
      </c>
      <c r="O247" s="261" t="b">
        <f t="shared" si="34"/>
        <v>0</v>
      </c>
      <c r="P247" s="261" t="b">
        <f t="shared" si="36"/>
        <v>0</v>
      </c>
      <c r="Q247" s="261" t="b">
        <f t="shared" si="37"/>
        <v>0</v>
      </c>
      <c r="R247" s="261" t="b">
        <f t="shared" si="38"/>
        <v>0</v>
      </c>
      <c r="S247" s="80" t="b">
        <f t="shared" si="35"/>
        <v>0</v>
      </c>
    </row>
    <row r="248" spans="2:19" ht="29.25" customHeight="1">
      <c r="B248" s="293">
        <v>228</v>
      </c>
      <c r="C248" s="272" t="s">
        <v>183</v>
      </c>
      <c r="D248" s="294" t="s">
        <v>405</v>
      </c>
      <c r="E248" s="294" t="s">
        <v>417</v>
      </c>
      <c r="F248" s="32"/>
      <c r="G248" s="33"/>
      <c r="H248" s="95" t="str">
        <f t="shared" si="30"/>
        <v>No cotiza</v>
      </c>
      <c r="I248" s="33"/>
      <c r="J248" s="95" t="str">
        <f t="shared" si="31"/>
        <v>No cotiza</v>
      </c>
      <c r="K248" s="33"/>
      <c r="L248" s="95" t="str">
        <f t="shared" si="32"/>
        <v>No cotiza</v>
      </c>
      <c r="M248" s="285" t="str">
        <f t="shared" si="33"/>
        <v/>
      </c>
      <c r="O248" s="261" t="b">
        <f t="shared" si="34"/>
        <v>0</v>
      </c>
      <c r="P248" s="261" t="b">
        <f t="shared" si="36"/>
        <v>0</v>
      </c>
      <c r="Q248" s="261" t="b">
        <f t="shared" si="37"/>
        <v>0</v>
      </c>
      <c r="R248" s="261" t="b">
        <f t="shared" si="38"/>
        <v>0</v>
      </c>
      <c r="S248" s="80" t="b">
        <f t="shared" si="35"/>
        <v>0</v>
      </c>
    </row>
    <row r="249" spans="2:19" ht="29.25" customHeight="1">
      <c r="B249" s="293">
        <v>229</v>
      </c>
      <c r="C249" s="272" t="s">
        <v>183</v>
      </c>
      <c r="D249" s="294" t="s">
        <v>405</v>
      </c>
      <c r="E249" s="294" t="s">
        <v>418</v>
      </c>
      <c r="F249" s="32"/>
      <c r="G249" s="33"/>
      <c r="H249" s="95" t="str">
        <f t="shared" si="30"/>
        <v>No cotiza</v>
      </c>
      <c r="I249" s="33"/>
      <c r="J249" s="95" t="str">
        <f t="shared" si="31"/>
        <v>No cotiza</v>
      </c>
      <c r="K249" s="33"/>
      <c r="L249" s="95" t="str">
        <f t="shared" si="32"/>
        <v>No cotiza</v>
      </c>
      <c r="M249" s="285" t="str">
        <f t="shared" si="33"/>
        <v/>
      </c>
      <c r="O249" s="261" t="b">
        <f t="shared" si="34"/>
        <v>0</v>
      </c>
      <c r="P249" s="261" t="b">
        <f t="shared" si="36"/>
        <v>0</v>
      </c>
      <c r="Q249" s="261" t="b">
        <f t="shared" si="37"/>
        <v>0</v>
      </c>
      <c r="R249" s="261" t="b">
        <f t="shared" si="38"/>
        <v>0</v>
      </c>
      <c r="S249" s="80" t="b">
        <f t="shared" si="35"/>
        <v>0</v>
      </c>
    </row>
    <row r="250" spans="2:19" ht="29.25" customHeight="1">
      <c r="B250" s="293">
        <v>230</v>
      </c>
      <c r="C250" s="272" t="s">
        <v>183</v>
      </c>
      <c r="D250" s="294" t="s">
        <v>406</v>
      </c>
      <c r="E250" s="294" t="s">
        <v>417</v>
      </c>
      <c r="F250" s="32"/>
      <c r="G250" s="33"/>
      <c r="H250" s="95" t="str">
        <f t="shared" si="30"/>
        <v>No cotiza</v>
      </c>
      <c r="I250" s="33"/>
      <c r="J250" s="95" t="str">
        <f t="shared" si="31"/>
        <v>No cotiza</v>
      </c>
      <c r="K250" s="33"/>
      <c r="L250" s="95" t="str">
        <f t="shared" si="32"/>
        <v>No cotiza</v>
      </c>
      <c r="M250" s="285" t="str">
        <f t="shared" si="33"/>
        <v/>
      </c>
      <c r="O250" s="261" t="b">
        <f t="shared" si="34"/>
        <v>0</v>
      </c>
      <c r="P250" s="261" t="b">
        <f t="shared" si="36"/>
        <v>0</v>
      </c>
      <c r="Q250" s="261" t="b">
        <f t="shared" si="37"/>
        <v>0</v>
      </c>
      <c r="R250" s="261" t="b">
        <f t="shared" si="38"/>
        <v>0</v>
      </c>
      <c r="S250" s="80" t="b">
        <f t="shared" si="35"/>
        <v>0</v>
      </c>
    </row>
    <row r="251" spans="2:19" ht="29.25" customHeight="1">
      <c r="B251" s="293">
        <v>231</v>
      </c>
      <c r="C251" s="272" t="s">
        <v>183</v>
      </c>
      <c r="D251" s="294" t="s">
        <v>406</v>
      </c>
      <c r="E251" s="294" t="s">
        <v>418</v>
      </c>
      <c r="F251" s="32"/>
      <c r="G251" s="33"/>
      <c r="H251" s="95" t="str">
        <f t="shared" si="30"/>
        <v>No cotiza</v>
      </c>
      <c r="I251" s="33"/>
      <c r="J251" s="95" t="str">
        <f t="shared" si="31"/>
        <v>No cotiza</v>
      </c>
      <c r="K251" s="33"/>
      <c r="L251" s="95" t="str">
        <f t="shared" si="32"/>
        <v>No cotiza</v>
      </c>
      <c r="M251" s="285" t="str">
        <f t="shared" si="33"/>
        <v/>
      </c>
      <c r="O251" s="261" t="b">
        <f t="shared" si="34"/>
        <v>0</v>
      </c>
      <c r="P251" s="261" t="b">
        <f t="shared" si="36"/>
        <v>0</v>
      </c>
      <c r="Q251" s="261" t="b">
        <f t="shared" si="37"/>
        <v>0</v>
      </c>
      <c r="R251" s="261" t="b">
        <f t="shared" si="38"/>
        <v>0</v>
      </c>
      <c r="S251" s="80" t="b">
        <f t="shared" si="35"/>
        <v>0</v>
      </c>
    </row>
    <row r="252" spans="2:19" ht="29.25" customHeight="1">
      <c r="B252" s="293">
        <v>232</v>
      </c>
      <c r="C252" s="272" t="s">
        <v>183</v>
      </c>
      <c r="D252" s="294" t="s">
        <v>406</v>
      </c>
      <c r="E252" s="294" t="s">
        <v>420</v>
      </c>
      <c r="F252" s="32"/>
      <c r="G252" s="33"/>
      <c r="H252" s="95" t="str">
        <f t="shared" si="30"/>
        <v>No cotiza</v>
      </c>
      <c r="I252" s="33"/>
      <c r="J252" s="95" t="str">
        <f t="shared" si="31"/>
        <v>No cotiza</v>
      </c>
      <c r="K252" s="33"/>
      <c r="L252" s="95" t="str">
        <f t="shared" si="32"/>
        <v>No cotiza</v>
      </c>
      <c r="M252" s="285" t="str">
        <f t="shared" si="33"/>
        <v/>
      </c>
      <c r="O252" s="261" t="b">
        <f t="shared" si="34"/>
        <v>0</v>
      </c>
      <c r="P252" s="261" t="b">
        <f t="shared" si="36"/>
        <v>0</v>
      </c>
      <c r="Q252" s="261" t="b">
        <f t="shared" si="37"/>
        <v>0</v>
      </c>
      <c r="R252" s="261" t="b">
        <f t="shared" si="38"/>
        <v>0</v>
      </c>
      <c r="S252" s="80" t="b">
        <f t="shared" si="35"/>
        <v>0</v>
      </c>
    </row>
    <row r="253" spans="2:19" ht="29.25" customHeight="1">
      <c r="B253" s="293">
        <v>233</v>
      </c>
      <c r="C253" s="272" t="s">
        <v>183</v>
      </c>
      <c r="D253" s="294" t="s">
        <v>407</v>
      </c>
      <c r="E253" s="294" t="s">
        <v>417</v>
      </c>
      <c r="F253" s="32"/>
      <c r="G253" s="33"/>
      <c r="H253" s="95" t="str">
        <f t="shared" si="30"/>
        <v>No cotiza</v>
      </c>
      <c r="I253" s="33"/>
      <c r="J253" s="95" t="str">
        <f t="shared" si="31"/>
        <v>No cotiza</v>
      </c>
      <c r="K253" s="33"/>
      <c r="L253" s="95" t="str">
        <f t="shared" si="32"/>
        <v>No cotiza</v>
      </c>
      <c r="M253" s="285" t="str">
        <f t="shared" si="33"/>
        <v/>
      </c>
      <c r="O253" s="261" t="b">
        <f t="shared" si="34"/>
        <v>0</v>
      </c>
      <c r="P253" s="261" t="b">
        <f t="shared" si="36"/>
        <v>0</v>
      </c>
      <c r="Q253" s="261" t="b">
        <f t="shared" si="37"/>
        <v>0</v>
      </c>
      <c r="R253" s="261" t="b">
        <f t="shared" si="38"/>
        <v>0</v>
      </c>
      <c r="S253" s="80" t="b">
        <f t="shared" si="35"/>
        <v>0</v>
      </c>
    </row>
    <row r="254" spans="2:19" ht="29.25" customHeight="1">
      <c r="B254" s="293">
        <v>234</v>
      </c>
      <c r="C254" s="272" t="s">
        <v>183</v>
      </c>
      <c r="D254" s="294" t="s">
        <v>408</v>
      </c>
      <c r="E254" s="294" t="s">
        <v>417</v>
      </c>
      <c r="F254" s="32"/>
      <c r="G254" s="33"/>
      <c r="H254" s="95" t="str">
        <f t="shared" si="30"/>
        <v>No cotiza</v>
      </c>
      <c r="I254" s="33"/>
      <c r="J254" s="95" t="str">
        <f t="shared" si="31"/>
        <v>No cotiza</v>
      </c>
      <c r="K254" s="33"/>
      <c r="L254" s="95" t="str">
        <f t="shared" si="32"/>
        <v>No cotiza</v>
      </c>
      <c r="M254" s="285" t="str">
        <f t="shared" si="33"/>
        <v/>
      </c>
      <c r="O254" s="261" t="b">
        <f t="shared" si="34"/>
        <v>0</v>
      </c>
      <c r="P254" s="261" t="b">
        <f t="shared" si="36"/>
        <v>0</v>
      </c>
      <c r="Q254" s="261" t="b">
        <f t="shared" si="37"/>
        <v>0</v>
      </c>
      <c r="R254" s="261" t="b">
        <f t="shared" si="38"/>
        <v>0</v>
      </c>
      <c r="S254" s="80" t="b">
        <f t="shared" si="35"/>
        <v>0</v>
      </c>
    </row>
    <row r="255" spans="2:19" ht="29.25" customHeight="1">
      <c r="B255" s="293">
        <v>235</v>
      </c>
      <c r="C255" s="272" t="s">
        <v>183</v>
      </c>
      <c r="D255" s="294" t="s">
        <v>408</v>
      </c>
      <c r="E255" s="294" t="s">
        <v>421</v>
      </c>
      <c r="F255" s="32"/>
      <c r="G255" s="33"/>
      <c r="H255" s="95" t="str">
        <f t="shared" si="30"/>
        <v>No cotiza</v>
      </c>
      <c r="I255" s="33"/>
      <c r="J255" s="95" t="str">
        <f t="shared" si="31"/>
        <v>No cotiza</v>
      </c>
      <c r="K255" s="33"/>
      <c r="L255" s="95" t="str">
        <f t="shared" si="32"/>
        <v>No cotiza</v>
      </c>
      <c r="M255" s="285" t="str">
        <f t="shared" si="33"/>
        <v/>
      </c>
      <c r="O255" s="261" t="b">
        <f t="shared" si="34"/>
        <v>0</v>
      </c>
      <c r="P255" s="261" t="b">
        <f t="shared" si="36"/>
        <v>0</v>
      </c>
      <c r="Q255" s="261" t="b">
        <f t="shared" si="37"/>
        <v>0</v>
      </c>
      <c r="R255" s="261" t="b">
        <f t="shared" si="38"/>
        <v>0</v>
      </c>
      <c r="S255" s="80" t="b">
        <f t="shared" si="35"/>
        <v>0</v>
      </c>
    </row>
    <row r="256" spans="2:19" ht="29.25" customHeight="1">
      <c r="B256" s="293">
        <v>236</v>
      </c>
      <c r="C256" s="272" t="s">
        <v>183</v>
      </c>
      <c r="D256" s="294" t="s">
        <v>408</v>
      </c>
      <c r="E256" s="294" t="s">
        <v>418</v>
      </c>
      <c r="F256" s="32"/>
      <c r="G256" s="33"/>
      <c r="H256" s="95" t="str">
        <f t="shared" si="30"/>
        <v>No cotiza</v>
      </c>
      <c r="I256" s="33"/>
      <c r="J256" s="95" t="str">
        <f t="shared" si="31"/>
        <v>No cotiza</v>
      </c>
      <c r="K256" s="33"/>
      <c r="L256" s="95" t="str">
        <f t="shared" si="32"/>
        <v>No cotiza</v>
      </c>
      <c r="M256" s="285" t="str">
        <f t="shared" si="33"/>
        <v/>
      </c>
      <c r="O256" s="261" t="b">
        <f t="shared" si="34"/>
        <v>0</v>
      </c>
      <c r="P256" s="261" t="b">
        <f t="shared" si="36"/>
        <v>0</v>
      </c>
      <c r="Q256" s="261" t="b">
        <f t="shared" si="37"/>
        <v>0</v>
      </c>
      <c r="R256" s="261" t="b">
        <f t="shared" si="38"/>
        <v>0</v>
      </c>
      <c r="S256" s="80" t="b">
        <f t="shared" si="35"/>
        <v>0</v>
      </c>
    </row>
    <row r="257" spans="2:19" ht="29.25" customHeight="1">
      <c r="B257" s="293">
        <v>237</v>
      </c>
      <c r="C257" s="272" t="s">
        <v>183</v>
      </c>
      <c r="D257" s="294" t="s">
        <v>409</v>
      </c>
      <c r="E257" s="294" t="s">
        <v>418</v>
      </c>
      <c r="F257" s="32"/>
      <c r="G257" s="33"/>
      <c r="H257" s="95" t="str">
        <f t="shared" si="30"/>
        <v>No cotiza</v>
      </c>
      <c r="I257" s="33"/>
      <c r="J257" s="95" t="str">
        <f t="shared" si="31"/>
        <v>No cotiza</v>
      </c>
      <c r="K257" s="33"/>
      <c r="L257" s="95" t="str">
        <f t="shared" si="32"/>
        <v>No cotiza</v>
      </c>
      <c r="M257" s="285" t="str">
        <f t="shared" si="33"/>
        <v/>
      </c>
      <c r="O257" s="261" t="b">
        <f t="shared" si="34"/>
        <v>0</v>
      </c>
      <c r="P257" s="261" t="b">
        <f t="shared" si="36"/>
        <v>0</v>
      </c>
      <c r="Q257" s="261" t="b">
        <f t="shared" si="37"/>
        <v>0</v>
      </c>
      <c r="R257" s="261" t="b">
        <f t="shared" si="38"/>
        <v>0</v>
      </c>
      <c r="S257" s="80" t="b">
        <f t="shared" si="35"/>
        <v>0</v>
      </c>
    </row>
    <row r="258" spans="2:19" ht="29.25" customHeight="1">
      <c r="B258" s="293">
        <v>238</v>
      </c>
      <c r="C258" s="272" t="s">
        <v>183</v>
      </c>
      <c r="D258" s="294" t="s">
        <v>410</v>
      </c>
      <c r="E258" s="294" t="s">
        <v>419</v>
      </c>
      <c r="F258" s="32"/>
      <c r="G258" s="33"/>
      <c r="H258" s="95" t="str">
        <f t="shared" si="30"/>
        <v>No cotiza</v>
      </c>
      <c r="I258" s="33"/>
      <c r="J258" s="95" t="str">
        <f t="shared" si="31"/>
        <v>No cotiza</v>
      </c>
      <c r="K258" s="33"/>
      <c r="L258" s="95" t="str">
        <f t="shared" si="32"/>
        <v>No cotiza</v>
      </c>
      <c r="M258" s="285" t="str">
        <f t="shared" si="33"/>
        <v/>
      </c>
      <c r="O258" s="261" t="b">
        <f t="shared" si="34"/>
        <v>0</v>
      </c>
      <c r="P258" s="261" t="b">
        <f t="shared" si="36"/>
        <v>0</v>
      </c>
      <c r="Q258" s="261" t="b">
        <f t="shared" si="37"/>
        <v>0</v>
      </c>
      <c r="R258" s="261" t="b">
        <f t="shared" si="38"/>
        <v>0</v>
      </c>
      <c r="S258" s="80" t="b">
        <f t="shared" si="35"/>
        <v>0</v>
      </c>
    </row>
    <row r="259" spans="2:19" ht="29.25" customHeight="1">
      <c r="B259" s="293">
        <v>239</v>
      </c>
      <c r="C259" s="272" t="s">
        <v>183</v>
      </c>
      <c r="D259" s="294" t="s">
        <v>410</v>
      </c>
      <c r="E259" s="294" t="s">
        <v>420</v>
      </c>
      <c r="F259" s="32"/>
      <c r="G259" s="33"/>
      <c r="H259" s="95" t="str">
        <f t="shared" si="30"/>
        <v>No cotiza</v>
      </c>
      <c r="I259" s="33"/>
      <c r="J259" s="95" t="str">
        <f t="shared" si="31"/>
        <v>No cotiza</v>
      </c>
      <c r="K259" s="33"/>
      <c r="L259" s="95" t="str">
        <f t="shared" si="32"/>
        <v>No cotiza</v>
      </c>
      <c r="M259" s="285" t="str">
        <f t="shared" si="33"/>
        <v/>
      </c>
      <c r="O259" s="261" t="b">
        <f t="shared" si="34"/>
        <v>0</v>
      </c>
      <c r="P259" s="261" t="b">
        <f t="shared" si="36"/>
        <v>0</v>
      </c>
      <c r="Q259" s="261" t="b">
        <f t="shared" si="37"/>
        <v>0</v>
      </c>
      <c r="R259" s="261" t="b">
        <f t="shared" si="38"/>
        <v>0</v>
      </c>
      <c r="S259" s="80" t="b">
        <f t="shared" si="35"/>
        <v>0</v>
      </c>
    </row>
    <row r="260" spans="2:19" ht="29.25" customHeight="1">
      <c r="B260" s="293">
        <v>240</v>
      </c>
      <c r="C260" s="272" t="s">
        <v>183</v>
      </c>
      <c r="D260" s="294" t="s">
        <v>411</v>
      </c>
      <c r="E260" s="294" t="s">
        <v>417</v>
      </c>
      <c r="F260" s="32"/>
      <c r="G260" s="33"/>
      <c r="H260" s="95" t="str">
        <f t="shared" si="30"/>
        <v>No cotiza</v>
      </c>
      <c r="I260" s="33"/>
      <c r="J260" s="95" t="str">
        <f t="shared" si="31"/>
        <v>No cotiza</v>
      </c>
      <c r="K260" s="33"/>
      <c r="L260" s="95" t="str">
        <f t="shared" si="32"/>
        <v>No cotiza</v>
      </c>
      <c r="M260" s="285" t="str">
        <f t="shared" si="33"/>
        <v/>
      </c>
      <c r="O260" s="261" t="b">
        <f t="shared" si="34"/>
        <v>0</v>
      </c>
      <c r="P260" s="261" t="b">
        <f t="shared" si="36"/>
        <v>0</v>
      </c>
      <c r="Q260" s="261" t="b">
        <f t="shared" si="37"/>
        <v>0</v>
      </c>
      <c r="R260" s="261" t="b">
        <f t="shared" si="38"/>
        <v>0</v>
      </c>
      <c r="S260" s="80" t="b">
        <f t="shared" si="35"/>
        <v>0</v>
      </c>
    </row>
    <row r="261" spans="2:19" ht="29.25" customHeight="1">
      <c r="B261" s="293">
        <v>241</v>
      </c>
      <c r="C261" s="272" t="s">
        <v>183</v>
      </c>
      <c r="D261" s="294" t="s">
        <v>411</v>
      </c>
      <c r="E261" s="294" t="s">
        <v>418</v>
      </c>
      <c r="F261" s="32"/>
      <c r="G261" s="33"/>
      <c r="H261" s="95" t="str">
        <f t="shared" si="30"/>
        <v>No cotiza</v>
      </c>
      <c r="I261" s="33"/>
      <c r="J261" s="95" t="str">
        <f t="shared" si="31"/>
        <v>No cotiza</v>
      </c>
      <c r="K261" s="33"/>
      <c r="L261" s="95" t="str">
        <f t="shared" si="32"/>
        <v>No cotiza</v>
      </c>
      <c r="M261" s="285" t="str">
        <f t="shared" si="33"/>
        <v/>
      </c>
      <c r="O261" s="261" t="b">
        <f t="shared" si="34"/>
        <v>0</v>
      </c>
      <c r="P261" s="261" t="b">
        <f t="shared" si="36"/>
        <v>0</v>
      </c>
      <c r="Q261" s="261" t="b">
        <f t="shared" si="37"/>
        <v>0</v>
      </c>
      <c r="R261" s="261" t="b">
        <f t="shared" si="38"/>
        <v>0</v>
      </c>
      <c r="S261" s="80" t="b">
        <f t="shared" si="35"/>
        <v>0</v>
      </c>
    </row>
    <row r="262" spans="2:19" ht="29.25" customHeight="1">
      <c r="B262" s="293">
        <v>242</v>
      </c>
      <c r="C262" s="272" t="s">
        <v>183</v>
      </c>
      <c r="D262" s="294" t="s">
        <v>412</v>
      </c>
      <c r="E262" s="294" t="s">
        <v>417</v>
      </c>
      <c r="F262" s="32"/>
      <c r="G262" s="33"/>
      <c r="H262" s="95" t="str">
        <f t="shared" si="30"/>
        <v>No cotiza</v>
      </c>
      <c r="I262" s="33"/>
      <c r="J262" s="95" t="str">
        <f t="shared" si="31"/>
        <v>No cotiza</v>
      </c>
      <c r="K262" s="33"/>
      <c r="L262" s="95" t="str">
        <f t="shared" si="32"/>
        <v>No cotiza</v>
      </c>
      <c r="M262" s="285" t="str">
        <f t="shared" si="33"/>
        <v/>
      </c>
      <c r="O262" s="261" t="b">
        <f t="shared" si="34"/>
        <v>0</v>
      </c>
      <c r="P262" s="261" t="b">
        <f t="shared" si="36"/>
        <v>0</v>
      </c>
      <c r="Q262" s="261" t="b">
        <f t="shared" si="37"/>
        <v>0</v>
      </c>
      <c r="R262" s="261" t="b">
        <f t="shared" si="38"/>
        <v>0</v>
      </c>
      <c r="S262" s="80" t="b">
        <f t="shared" si="35"/>
        <v>0</v>
      </c>
    </row>
    <row r="263" spans="2:19" ht="29.25" customHeight="1">
      <c r="B263" s="293">
        <v>243</v>
      </c>
      <c r="C263" s="272" t="s">
        <v>183</v>
      </c>
      <c r="D263" s="294" t="s">
        <v>412</v>
      </c>
      <c r="E263" s="294" t="s">
        <v>418</v>
      </c>
      <c r="F263" s="32"/>
      <c r="G263" s="33"/>
      <c r="H263" s="95" t="str">
        <f t="shared" si="30"/>
        <v>No cotiza</v>
      </c>
      <c r="I263" s="33"/>
      <c r="J263" s="95" t="str">
        <f t="shared" si="31"/>
        <v>No cotiza</v>
      </c>
      <c r="K263" s="33"/>
      <c r="L263" s="95" t="str">
        <f t="shared" si="32"/>
        <v>No cotiza</v>
      </c>
      <c r="M263" s="285" t="str">
        <f t="shared" si="33"/>
        <v/>
      </c>
      <c r="O263" s="261" t="b">
        <f t="shared" si="34"/>
        <v>0</v>
      </c>
      <c r="P263" s="261" t="b">
        <f t="shared" si="36"/>
        <v>0</v>
      </c>
      <c r="Q263" s="261" t="b">
        <f t="shared" si="37"/>
        <v>0</v>
      </c>
      <c r="R263" s="261" t="b">
        <f t="shared" si="38"/>
        <v>0</v>
      </c>
      <c r="S263" s="80" t="b">
        <f t="shared" si="35"/>
        <v>0</v>
      </c>
    </row>
    <row r="264" spans="2:19" ht="29.25" customHeight="1">
      <c r="B264" s="293">
        <v>244</v>
      </c>
      <c r="C264" s="272" t="s">
        <v>183</v>
      </c>
      <c r="D264" s="294" t="s">
        <v>413</v>
      </c>
      <c r="E264" s="294" t="s">
        <v>417</v>
      </c>
      <c r="F264" s="32"/>
      <c r="G264" s="33"/>
      <c r="H264" s="95" t="str">
        <f t="shared" si="30"/>
        <v>No cotiza</v>
      </c>
      <c r="I264" s="33"/>
      <c r="J264" s="95" t="str">
        <f t="shared" si="31"/>
        <v>No cotiza</v>
      </c>
      <c r="K264" s="33"/>
      <c r="L264" s="95" t="str">
        <f t="shared" si="32"/>
        <v>No cotiza</v>
      </c>
      <c r="M264" s="285" t="str">
        <f t="shared" si="33"/>
        <v/>
      </c>
      <c r="O264" s="261" t="b">
        <f t="shared" si="34"/>
        <v>0</v>
      </c>
      <c r="P264" s="261" t="b">
        <f t="shared" si="36"/>
        <v>0</v>
      </c>
      <c r="Q264" s="261" t="b">
        <f t="shared" si="37"/>
        <v>0</v>
      </c>
      <c r="R264" s="261" t="b">
        <f t="shared" si="38"/>
        <v>0</v>
      </c>
      <c r="S264" s="80" t="b">
        <f t="shared" si="35"/>
        <v>0</v>
      </c>
    </row>
    <row r="265" spans="2:19" ht="29.25" customHeight="1">
      <c r="B265" s="293">
        <v>245</v>
      </c>
      <c r="C265" s="272" t="s">
        <v>184</v>
      </c>
      <c r="D265" s="294" t="s">
        <v>430</v>
      </c>
      <c r="E265" s="294" t="s">
        <v>430</v>
      </c>
      <c r="F265" s="32"/>
      <c r="G265" s="33"/>
      <c r="H265" s="95" t="str">
        <f t="shared" si="30"/>
        <v>No cotiza</v>
      </c>
      <c r="I265" s="33"/>
      <c r="J265" s="95" t="str">
        <f t="shared" si="31"/>
        <v>No cotiza</v>
      </c>
      <c r="K265" s="33"/>
      <c r="L265" s="95" t="str">
        <f t="shared" si="32"/>
        <v>No cotiza</v>
      </c>
      <c r="M265" s="285" t="str">
        <f t="shared" si="33"/>
        <v/>
      </c>
      <c r="O265" s="261" t="b">
        <f t="shared" si="34"/>
        <v>0</v>
      </c>
      <c r="P265" s="261" t="b">
        <f t="shared" si="36"/>
        <v>0</v>
      </c>
      <c r="Q265" s="261" t="b">
        <f t="shared" si="37"/>
        <v>0</v>
      </c>
      <c r="R265" s="261" t="b">
        <f t="shared" si="38"/>
        <v>0</v>
      </c>
      <c r="S265" s="80" t="b">
        <f t="shared" si="35"/>
        <v>0</v>
      </c>
    </row>
    <row r="266" spans="2:19" ht="29.25" customHeight="1">
      <c r="B266" s="293">
        <v>246</v>
      </c>
      <c r="C266" s="272" t="s">
        <v>185</v>
      </c>
      <c r="D266" s="294" t="s">
        <v>404</v>
      </c>
      <c r="E266" s="294" t="s">
        <v>422</v>
      </c>
      <c r="F266" s="32"/>
      <c r="G266" s="33"/>
      <c r="H266" s="95" t="str">
        <f t="shared" si="30"/>
        <v>No cotiza</v>
      </c>
      <c r="I266" s="33"/>
      <c r="J266" s="95" t="str">
        <f t="shared" si="31"/>
        <v>No cotiza</v>
      </c>
      <c r="K266" s="33"/>
      <c r="L266" s="95" t="str">
        <f t="shared" si="32"/>
        <v>No cotiza</v>
      </c>
      <c r="M266" s="285" t="str">
        <f t="shared" si="33"/>
        <v/>
      </c>
      <c r="O266" s="261" t="b">
        <f t="shared" si="34"/>
        <v>0</v>
      </c>
      <c r="P266" s="261" t="b">
        <f t="shared" si="36"/>
        <v>0</v>
      </c>
      <c r="Q266" s="261" t="b">
        <f t="shared" si="37"/>
        <v>0</v>
      </c>
      <c r="R266" s="261" t="b">
        <f t="shared" si="38"/>
        <v>0</v>
      </c>
      <c r="S266" s="80" t="b">
        <f t="shared" si="35"/>
        <v>0</v>
      </c>
    </row>
    <row r="267" spans="2:19" ht="29.25" customHeight="1">
      <c r="B267" s="293">
        <v>247</v>
      </c>
      <c r="C267" s="272" t="s">
        <v>185</v>
      </c>
      <c r="D267" s="294" t="s">
        <v>404</v>
      </c>
      <c r="E267" s="294" t="s">
        <v>423</v>
      </c>
      <c r="F267" s="32"/>
      <c r="G267" s="33"/>
      <c r="H267" s="95" t="str">
        <f t="shared" si="30"/>
        <v>No cotiza</v>
      </c>
      <c r="I267" s="33"/>
      <c r="J267" s="95" t="str">
        <f t="shared" si="31"/>
        <v>No cotiza</v>
      </c>
      <c r="K267" s="33"/>
      <c r="L267" s="95" t="str">
        <f t="shared" si="32"/>
        <v>No cotiza</v>
      </c>
      <c r="M267" s="285" t="str">
        <f t="shared" si="33"/>
        <v/>
      </c>
      <c r="O267" s="261" t="b">
        <f t="shared" si="34"/>
        <v>0</v>
      </c>
      <c r="P267" s="261" t="b">
        <f t="shared" si="36"/>
        <v>0</v>
      </c>
      <c r="Q267" s="261" t="b">
        <f t="shared" si="37"/>
        <v>0</v>
      </c>
      <c r="R267" s="261" t="b">
        <f t="shared" si="38"/>
        <v>0</v>
      </c>
      <c r="S267" s="80" t="b">
        <f t="shared" si="35"/>
        <v>0</v>
      </c>
    </row>
    <row r="268" spans="2:19" ht="29.25" customHeight="1">
      <c r="B268" s="293">
        <v>248</v>
      </c>
      <c r="C268" s="272" t="s">
        <v>185</v>
      </c>
      <c r="D268" s="294" t="s">
        <v>405</v>
      </c>
      <c r="E268" s="294" t="s">
        <v>423</v>
      </c>
      <c r="F268" s="32"/>
      <c r="G268" s="33"/>
      <c r="H268" s="95" t="str">
        <f t="shared" si="30"/>
        <v>No cotiza</v>
      </c>
      <c r="I268" s="33"/>
      <c r="J268" s="95" t="str">
        <f t="shared" si="31"/>
        <v>No cotiza</v>
      </c>
      <c r="K268" s="33"/>
      <c r="L268" s="95" t="str">
        <f t="shared" si="32"/>
        <v>No cotiza</v>
      </c>
      <c r="M268" s="285" t="str">
        <f t="shared" si="33"/>
        <v/>
      </c>
      <c r="O268" s="261" t="b">
        <f t="shared" si="34"/>
        <v>0</v>
      </c>
      <c r="P268" s="261" t="b">
        <f t="shared" si="36"/>
        <v>0</v>
      </c>
      <c r="Q268" s="261" t="b">
        <f t="shared" si="37"/>
        <v>0</v>
      </c>
      <c r="R268" s="261" t="b">
        <f t="shared" si="38"/>
        <v>0</v>
      </c>
      <c r="S268" s="80" t="b">
        <f t="shared" si="35"/>
        <v>0</v>
      </c>
    </row>
    <row r="269" spans="2:19" ht="29.25" customHeight="1">
      <c r="B269" s="293">
        <v>249</v>
      </c>
      <c r="C269" s="272" t="s">
        <v>185</v>
      </c>
      <c r="D269" s="294" t="s">
        <v>414</v>
      </c>
      <c r="E269" s="294" t="s">
        <v>422</v>
      </c>
      <c r="F269" s="32"/>
      <c r="G269" s="33"/>
      <c r="H269" s="95" t="str">
        <f t="shared" si="30"/>
        <v>No cotiza</v>
      </c>
      <c r="I269" s="33"/>
      <c r="J269" s="95" t="str">
        <f t="shared" si="31"/>
        <v>No cotiza</v>
      </c>
      <c r="K269" s="33"/>
      <c r="L269" s="95" t="str">
        <f t="shared" si="32"/>
        <v>No cotiza</v>
      </c>
      <c r="M269" s="285" t="str">
        <f t="shared" si="33"/>
        <v/>
      </c>
      <c r="O269" s="261" t="b">
        <f t="shared" si="34"/>
        <v>0</v>
      </c>
      <c r="P269" s="261" t="b">
        <f t="shared" si="36"/>
        <v>0</v>
      </c>
      <c r="Q269" s="261" t="b">
        <f t="shared" si="37"/>
        <v>0</v>
      </c>
      <c r="R269" s="261" t="b">
        <f t="shared" si="38"/>
        <v>0</v>
      </c>
      <c r="S269" s="80" t="b">
        <f t="shared" si="35"/>
        <v>0</v>
      </c>
    </row>
    <row r="270" spans="2:19" ht="29.25" customHeight="1">
      <c r="B270" s="293">
        <v>250</v>
      </c>
      <c r="C270" s="272" t="s">
        <v>185</v>
      </c>
      <c r="D270" s="294" t="s">
        <v>415</v>
      </c>
      <c r="E270" s="294" t="s">
        <v>424</v>
      </c>
      <c r="F270" s="32"/>
      <c r="G270" s="33"/>
      <c r="H270" s="95" t="str">
        <f t="shared" si="30"/>
        <v>No cotiza</v>
      </c>
      <c r="I270" s="33"/>
      <c r="J270" s="95" t="str">
        <f t="shared" si="31"/>
        <v>No cotiza</v>
      </c>
      <c r="K270" s="33"/>
      <c r="L270" s="95" t="str">
        <f t="shared" si="32"/>
        <v>No cotiza</v>
      </c>
      <c r="M270" s="285" t="str">
        <f t="shared" si="33"/>
        <v/>
      </c>
      <c r="O270" s="261" t="b">
        <f t="shared" si="34"/>
        <v>0</v>
      </c>
      <c r="P270" s="261" t="b">
        <f t="shared" si="36"/>
        <v>0</v>
      </c>
      <c r="Q270" s="261" t="b">
        <f t="shared" si="37"/>
        <v>0</v>
      </c>
      <c r="R270" s="261" t="b">
        <f t="shared" si="38"/>
        <v>0</v>
      </c>
      <c r="S270" s="80" t="b">
        <f t="shared" si="35"/>
        <v>0</v>
      </c>
    </row>
    <row r="271" spans="2:19" ht="29.25" customHeight="1">
      <c r="B271" s="293">
        <v>251</v>
      </c>
      <c r="C271" s="272" t="s">
        <v>185</v>
      </c>
      <c r="D271" s="294" t="s">
        <v>416</v>
      </c>
      <c r="E271" s="294" t="s">
        <v>422</v>
      </c>
      <c r="F271" s="32"/>
      <c r="G271" s="33"/>
      <c r="H271" s="95" t="str">
        <f t="shared" si="30"/>
        <v>No cotiza</v>
      </c>
      <c r="I271" s="33"/>
      <c r="J271" s="95" t="str">
        <f t="shared" si="31"/>
        <v>No cotiza</v>
      </c>
      <c r="K271" s="33"/>
      <c r="L271" s="95" t="str">
        <f t="shared" si="32"/>
        <v>No cotiza</v>
      </c>
      <c r="M271" s="285" t="str">
        <f t="shared" si="33"/>
        <v/>
      </c>
      <c r="O271" s="261" t="b">
        <f t="shared" si="34"/>
        <v>0</v>
      </c>
      <c r="P271" s="261" t="b">
        <f t="shared" si="36"/>
        <v>0</v>
      </c>
      <c r="Q271" s="261" t="b">
        <f t="shared" si="37"/>
        <v>0</v>
      </c>
      <c r="R271" s="261" t="b">
        <f t="shared" si="38"/>
        <v>0</v>
      </c>
      <c r="S271" s="80" t="b">
        <f t="shared" si="35"/>
        <v>0</v>
      </c>
    </row>
    <row r="272" spans="2:19" ht="29.25" customHeight="1">
      <c r="B272" s="293">
        <v>252</v>
      </c>
      <c r="C272" s="272" t="s">
        <v>185</v>
      </c>
      <c r="D272" s="294" t="s">
        <v>412</v>
      </c>
      <c r="E272" s="294" t="s">
        <v>423</v>
      </c>
      <c r="F272" s="32"/>
      <c r="G272" s="33"/>
      <c r="H272" s="95" t="str">
        <f t="shared" si="30"/>
        <v>No cotiza</v>
      </c>
      <c r="I272" s="33"/>
      <c r="J272" s="95" t="str">
        <f t="shared" si="31"/>
        <v>No cotiza</v>
      </c>
      <c r="K272" s="33"/>
      <c r="L272" s="95" t="str">
        <f t="shared" si="32"/>
        <v>No cotiza</v>
      </c>
      <c r="M272" s="285" t="str">
        <f t="shared" si="33"/>
        <v/>
      </c>
      <c r="O272" s="261" t="b">
        <f t="shared" si="34"/>
        <v>0</v>
      </c>
      <c r="P272" s="261" t="b">
        <f t="shared" si="36"/>
        <v>0</v>
      </c>
      <c r="Q272" s="261" t="b">
        <f t="shared" si="37"/>
        <v>0</v>
      </c>
      <c r="R272" s="261" t="b">
        <f t="shared" si="38"/>
        <v>0</v>
      </c>
      <c r="S272" s="80" t="b">
        <f t="shared" si="35"/>
        <v>0</v>
      </c>
    </row>
    <row r="273" spans="2:19" ht="29.25" customHeight="1">
      <c r="B273" s="293">
        <v>253</v>
      </c>
      <c r="C273" s="272" t="s">
        <v>186</v>
      </c>
      <c r="D273" s="294" t="s">
        <v>404</v>
      </c>
      <c r="E273" s="294" t="s">
        <v>425</v>
      </c>
      <c r="F273" s="32"/>
      <c r="G273" s="33"/>
      <c r="H273" s="95" t="str">
        <f t="shared" si="30"/>
        <v>No cotiza</v>
      </c>
      <c r="I273" s="33"/>
      <c r="J273" s="95" t="str">
        <f t="shared" si="31"/>
        <v>No cotiza</v>
      </c>
      <c r="K273" s="33"/>
      <c r="L273" s="95" t="str">
        <f t="shared" si="32"/>
        <v>No cotiza</v>
      </c>
      <c r="M273" s="285" t="str">
        <f t="shared" si="33"/>
        <v/>
      </c>
      <c r="O273" s="261" t="b">
        <f t="shared" si="34"/>
        <v>0</v>
      </c>
      <c r="P273" s="261" t="b">
        <f t="shared" si="36"/>
        <v>0</v>
      </c>
      <c r="Q273" s="261" t="b">
        <f t="shared" si="37"/>
        <v>0</v>
      </c>
      <c r="R273" s="261" t="b">
        <f t="shared" si="38"/>
        <v>0</v>
      </c>
      <c r="S273" s="80" t="b">
        <f t="shared" si="35"/>
        <v>0</v>
      </c>
    </row>
    <row r="274" spans="2:19" ht="29.25" customHeight="1">
      <c r="B274" s="293">
        <v>254</v>
      </c>
      <c r="C274" s="272" t="s">
        <v>186</v>
      </c>
      <c r="D274" s="294" t="s">
        <v>404</v>
      </c>
      <c r="E274" s="294" t="s">
        <v>426</v>
      </c>
      <c r="F274" s="32"/>
      <c r="G274" s="33"/>
      <c r="H274" s="95" t="str">
        <f t="shared" si="30"/>
        <v>No cotiza</v>
      </c>
      <c r="I274" s="33"/>
      <c r="J274" s="95" t="str">
        <f t="shared" si="31"/>
        <v>No cotiza</v>
      </c>
      <c r="K274" s="33"/>
      <c r="L274" s="95" t="str">
        <f t="shared" si="32"/>
        <v>No cotiza</v>
      </c>
      <c r="M274" s="285" t="str">
        <f t="shared" si="33"/>
        <v/>
      </c>
      <c r="O274" s="261" t="b">
        <f t="shared" si="34"/>
        <v>0</v>
      </c>
      <c r="P274" s="261" t="b">
        <f t="shared" si="36"/>
        <v>0</v>
      </c>
      <c r="Q274" s="261" t="b">
        <f t="shared" si="37"/>
        <v>0</v>
      </c>
      <c r="R274" s="261" t="b">
        <f t="shared" si="38"/>
        <v>0</v>
      </c>
      <c r="S274" s="80" t="b">
        <f t="shared" si="35"/>
        <v>0</v>
      </c>
    </row>
    <row r="275" spans="2:19" ht="29.25" customHeight="1">
      <c r="B275" s="293">
        <v>255</v>
      </c>
      <c r="C275" s="272" t="s">
        <v>186</v>
      </c>
      <c r="D275" s="294" t="s">
        <v>404</v>
      </c>
      <c r="E275" s="294" t="s">
        <v>427</v>
      </c>
      <c r="F275" s="32"/>
      <c r="G275" s="33"/>
      <c r="H275" s="95" t="str">
        <f t="shared" si="30"/>
        <v>No cotiza</v>
      </c>
      <c r="I275" s="33"/>
      <c r="J275" s="95" t="str">
        <f t="shared" si="31"/>
        <v>No cotiza</v>
      </c>
      <c r="K275" s="33"/>
      <c r="L275" s="95" t="str">
        <f t="shared" si="32"/>
        <v>No cotiza</v>
      </c>
      <c r="M275" s="285" t="str">
        <f t="shared" si="33"/>
        <v/>
      </c>
      <c r="O275" s="261" t="b">
        <f t="shared" si="34"/>
        <v>0</v>
      </c>
      <c r="P275" s="261" t="b">
        <f t="shared" si="36"/>
        <v>0</v>
      </c>
      <c r="Q275" s="261" t="b">
        <f t="shared" si="37"/>
        <v>0</v>
      </c>
      <c r="R275" s="261" t="b">
        <f t="shared" si="38"/>
        <v>0</v>
      </c>
      <c r="S275" s="80" t="b">
        <f t="shared" si="35"/>
        <v>0</v>
      </c>
    </row>
    <row r="276" spans="2:19" ht="29.25" customHeight="1">
      <c r="B276" s="293">
        <v>256</v>
      </c>
      <c r="C276" s="272" t="s">
        <v>186</v>
      </c>
      <c r="D276" s="294" t="s">
        <v>404</v>
      </c>
      <c r="E276" s="294" t="s">
        <v>428</v>
      </c>
      <c r="F276" s="32"/>
      <c r="G276" s="33"/>
      <c r="H276" s="95" t="str">
        <f t="shared" si="30"/>
        <v>No cotiza</v>
      </c>
      <c r="I276" s="33"/>
      <c r="J276" s="95" t="str">
        <f t="shared" si="31"/>
        <v>No cotiza</v>
      </c>
      <c r="K276" s="33"/>
      <c r="L276" s="95" t="str">
        <f t="shared" si="32"/>
        <v>No cotiza</v>
      </c>
      <c r="M276" s="285" t="str">
        <f t="shared" si="33"/>
        <v/>
      </c>
      <c r="O276" s="261" t="b">
        <f t="shared" si="34"/>
        <v>0</v>
      </c>
      <c r="P276" s="261" t="b">
        <f t="shared" si="36"/>
        <v>0</v>
      </c>
      <c r="Q276" s="261" t="b">
        <f t="shared" si="37"/>
        <v>0</v>
      </c>
      <c r="R276" s="261" t="b">
        <f t="shared" si="38"/>
        <v>0</v>
      </c>
      <c r="S276" s="80" t="b">
        <f t="shared" si="35"/>
        <v>0</v>
      </c>
    </row>
    <row r="277" spans="2:19" ht="29.25" customHeight="1">
      <c r="B277" s="293">
        <v>257</v>
      </c>
      <c r="C277" s="272" t="s">
        <v>187</v>
      </c>
      <c r="D277" s="294" t="s">
        <v>210</v>
      </c>
      <c r="E277" s="294" t="s">
        <v>417</v>
      </c>
      <c r="F277" s="32"/>
      <c r="G277" s="33"/>
      <c r="H277" s="95" t="str">
        <f t="shared" ref="H277:H340" si="39">IFERROR(IF(OR(AND($F277="",G277=""),AND($F277="No cotiza",G277="No cotiza")),"No cotiza",IF(OR($F277="",$F277="No cotiza"),"Especifique la tarifa IVA",IF(OR(G277="",G277="No cotiza"),"Especifique el precio unitario antes de IVA",ROUND(G277*(1+$F277),0)))),"Imposible calcular")</f>
        <v>No cotiza</v>
      </c>
      <c r="I277" s="33"/>
      <c r="J277" s="95" t="str">
        <f t="shared" ref="J277:J340" si="40">IFERROR(IF(OR(AND($F277="",I277=""),AND($F277="No cotiza",I277="No cotiza")),"No cotiza",IF(OR($F277="",$F277="No cotiza"),"Especifique la tarifa IVA",IF(OR(I277="",I277="No cotiza"),"Especifique el precio unitario antes de IVA",ROUND(I277*(1+$F277),0)))),"Imposible calcular")</f>
        <v>No cotiza</v>
      </c>
      <c r="K277" s="33"/>
      <c r="L277" s="95" t="str">
        <f t="shared" ref="L277:L340" si="41">IFERROR(IF(OR(AND($F277="",K277=""),AND($F277="No cotiza",K277="No cotiza")),"No cotiza",IF(OR($F277="",$F277="No cotiza"),"Especifique la tarifa IVA",IF(OR(K277="",K277="No cotiza"),"Especifique el precio unitario antes de IVA",ROUND(K277*(1+$F277),0)))),"Imposible calcular")</f>
        <v>No cotiza</v>
      </c>
      <c r="M277" s="285" t="str">
        <f t="shared" ref="M277:M340" si="42">IF(AND(G277&lt;&gt;"",I277&lt;&gt;"",I277&lt;=G277),"Favor revisar precios, se espera que el precio unitario aumente con la dificultad de acceso",IF(AND(G277&lt;&gt;"",K277&lt;&gt;"",K277&lt;=G277),"Favor revisar precios, se espera que el precio unitario aumente con la dificultad de acceso",IF(AND(I277&lt;&gt;"",K277&lt;&gt;"",K277&lt;=I277),"Favor revisar precios, se espera que el precio unitario aumente con la dificultad de acceso","")))</f>
        <v/>
      </c>
      <c r="O277" s="261" t="b">
        <f t="shared" ref="O277:O340" si="43">+F277&lt;&gt;""</f>
        <v>0</v>
      </c>
      <c r="P277" s="261" t="b">
        <f t="shared" si="36"/>
        <v>0</v>
      </c>
      <c r="Q277" s="261" t="b">
        <f t="shared" si="37"/>
        <v>0</v>
      </c>
      <c r="R277" s="261" t="b">
        <f t="shared" si="38"/>
        <v>0</v>
      </c>
      <c r="S277" s="80" t="b">
        <f t="shared" ref="S277:S340" si="44">+F277=19%</f>
        <v>0</v>
      </c>
    </row>
    <row r="278" spans="2:19" ht="29.25" customHeight="1">
      <c r="B278" s="293">
        <v>258</v>
      </c>
      <c r="C278" s="272" t="s">
        <v>187</v>
      </c>
      <c r="D278" s="294" t="s">
        <v>211</v>
      </c>
      <c r="E278" s="294" t="s">
        <v>418</v>
      </c>
      <c r="F278" s="32"/>
      <c r="G278" s="33"/>
      <c r="H278" s="95" t="str">
        <f t="shared" si="39"/>
        <v>No cotiza</v>
      </c>
      <c r="I278" s="33"/>
      <c r="J278" s="95" t="str">
        <f t="shared" si="40"/>
        <v>No cotiza</v>
      </c>
      <c r="K278" s="33"/>
      <c r="L278" s="95" t="str">
        <f t="shared" si="41"/>
        <v>No cotiza</v>
      </c>
      <c r="M278" s="285" t="str">
        <f t="shared" si="42"/>
        <v/>
      </c>
      <c r="O278" s="261" t="b">
        <f t="shared" si="43"/>
        <v>0</v>
      </c>
      <c r="P278" s="261" t="b">
        <f t="shared" si="36"/>
        <v>0</v>
      </c>
      <c r="Q278" s="261" t="b">
        <f t="shared" si="37"/>
        <v>0</v>
      </c>
      <c r="R278" s="261" t="b">
        <f t="shared" si="38"/>
        <v>0</v>
      </c>
      <c r="S278" s="80" t="b">
        <f t="shared" si="44"/>
        <v>0</v>
      </c>
    </row>
    <row r="279" spans="2:19" ht="29.25" customHeight="1">
      <c r="B279" s="293">
        <v>259</v>
      </c>
      <c r="C279" s="272" t="s">
        <v>187</v>
      </c>
      <c r="D279" s="294" t="s">
        <v>211</v>
      </c>
      <c r="E279" s="294" t="s">
        <v>419</v>
      </c>
      <c r="F279" s="32"/>
      <c r="G279" s="33"/>
      <c r="H279" s="95" t="str">
        <f t="shared" si="39"/>
        <v>No cotiza</v>
      </c>
      <c r="I279" s="33"/>
      <c r="J279" s="95" t="str">
        <f t="shared" si="40"/>
        <v>No cotiza</v>
      </c>
      <c r="K279" s="33"/>
      <c r="L279" s="95" t="str">
        <f t="shared" si="41"/>
        <v>No cotiza</v>
      </c>
      <c r="M279" s="285" t="str">
        <f t="shared" si="42"/>
        <v/>
      </c>
      <c r="O279" s="261" t="b">
        <f t="shared" si="43"/>
        <v>0</v>
      </c>
      <c r="P279" s="261" t="b">
        <f t="shared" si="36"/>
        <v>0</v>
      </c>
      <c r="Q279" s="261" t="b">
        <f t="shared" si="37"/>
        <v>0</v>
      </c>
      <c r="R279" s="261" t="b">
        <f t="shared" si="38"/>
        <v>0</v>
      </c>
      <c r="S279" s="80" t="b">
        <f t="shared" si="44"/>
        <v>0</v>
      </c>
    </row>
    <row r="280" spans="2:19" ht="29.25" customHeight="1">
      <c r="B280" s="293">
        <v>260</v>
      </c>
      <c r="C280" s="272" t="s">
        <v>187</v>
      </c>
      <c r="D280" s="294" t="s">
        <v>402</v>
      </c>
      <c r="E280" s="294" t="s">
        <v>417</v>
      </c>
      <c r="F280" s="32"/>
      <c r="G280" s="33"/>
      <c r="H280" s="95" t="str">
        <f t="shared" si="39"/>
        <v>No cotiza</v>
      </c>
      <c r="I280" s="33"/>
      <c r="J280" s="95" t="str">
        <f t="shared" si="40"/>
        <v>No cotiza</v>
      </c>
      <c r="K280" s="33"/>
      <c r="L280" s="95" t="str">
        <f t="shared" si="41"/>
        <v>No cotiza</v>
      </c>
      <c r="M280" s="285" t="str">
        <f t="shared" si="42"/>
        <v/>
      </c>
      <c r="O280" s="261" t="b">
        <f t="shared" si="43"/>
        <v>0</v>
      </c>
      <c r="P280" s="261" t="b">
        <f t="shared" si="36"/>
        <v>0</v>
      </c>
      <c r="Q280" s="261" t="b">
        <f t="shared" si="37"/>
        <v>0</v>
      </c>
      <c r="R280" s="261" t="b">
        <f t="shared" si="38"/>
        <v>0</v>
      </c>
      <c r="S280" s="80" t="b">
        <f t="shared" si="44"/>
        <v>0</v>
      </c>
    </row>
    <row r="281" spans="2:19" ht="29.25" customHeight="1">
      <c r="B281" s="293">
        <v>261</v>
      </c>
      <c r="C281" s="272" t="s">
        <v>187</v>
      </c>
      <c r="D281" s="294" t="s">
        <v>402</v>
      </c>
      <c r="E281" s="294" t="s">
        <v>418</v>
      </c>
      <c r="F281" s="32"/>
      <c r="G281" s="33"/>
      <c r="H281" s="95" t="str">
        <f t="shared" si="39"/>
        <v>No cotiza</v>
      </c>
      <c r="I281" s="33"/>
      <c r="J281" s="95" t="str">
        <f t="shared" si="40"/>
        <v>No cotiza</v>
      </c>
      <c r="K281" s="33"/>
      <c r="L281" s="95" t="str">
        <f t="shared" si="41"/>
        <v>No cotiza</v>
      </c>
      <c r="M281" s="285" t="str">
        <f t="shared" si="42"/>
        <v/>
      </c>
      <c r="O281" s="261" t="b">
        <f t="shared" si="43"/>
        <v>0</v>
      </c>
      <c r="P281" s="261" t="b">
        <f t="shared" si="36"/>
        <v>0</v>
      </c>
      <c r="Q281" s="261" t="b">
        <f t="shared" si="37"/>
        <v>0</v>
      </c>
      <c r="R281" s="261" t="b">
        <f t="shared" si="38"/>
        <v>0</v>
      </c>
      <c r="S281" s="80" t="b">
        <f t="shared" si="44"/>
        <v>0</v>
      </c>
    </row>
    <row r="282" spans="2:19" ht="29.25" customHeight="1">
      <c r="B282" s="293">
        <v>262</v>
      </c>
      <c r="C282" s="272" t="s">
        <v>187</v>
      </c>
      <c r="D282" s="294" t="s">
        <v>403</v>
      </c>
      <c r="E282" s="294" t="s">
        <v>417</v>
      </c>
      <c r="F282" s="32"/>
      <c r="G282" s="33"/>
      <c r="H282" s="95" t="str">
        <f t="shared" si="39"/>
        <v>No cotiza</v>
      </c>
      <c r="I282" s="33"/>
      <c r="J282" s="95" t="str">
        <f t="shared" si="40"/>
        <v>No cotiza</v>
      </c>
      <c r="K282" s="33"/>
      <c r="L282" s="95" t="str">
        <f t="shared" si="41"/>
        <v>No cotiza</v>
      </c>
      <c r="M282" s="285" t="str">
        <f t="shared" si="42"/>
        <v/>
      </c>
      <c r="O282" s="261" t="b">
        <f t="shared" si="43"/>
        <v>0</v>
      </c>
      <c r="P282" s="261" t="b">
        <f t="shared" si="36"/>
        <v>0</v>
      </c>
      <c r="Q282" s="261" t="b">
        <f t="shared" si="37"/>
        <v>0</v>
      </c>
      <c r="R282" s="261" t="b">
        <f t="shared" si="38"/>
        <v>0</v>
      </c>
      <c r="S282" s="80" t="b">
        <f t="shared" si="44"/>
        <v>0</v>
      </c>
    </row>
    <row r="283" spans="2:19" ht="29.25" customHeight="1">
      <c r="B283" s="293">
        <v>263</v>
      </c>
      <c r="C283" s="272" t="s">
        <v>187</v>
      </c>
      <c r="D283" s="294" t="s">
        <v>404</v>
      </c>
      <c r="E283" s="294" t="s">
        <v>417</v>
      </c>
      <c r="F283" s="32"/>
      <c r="G283" s="33"/>
      <c r="H283" s="95" t="str">
        <f t="shared" si="39"/>
        <v>No cotiza</v>
      </c>
      <c r="I283" s="33"/>
      <c r="J283" s="95" t="str">
        <f t="shared" si="40"/>
        <v>No cotiza</v>
      </c>
      <c r="K283" s="33"/>
      <c r="L283" s="95" t="str">
        <f t="shared" si="41"/>
        <v>No cotiza</v>
      </c>
      <c r="M283" s="285" t="str">
        <f t="shared" si="42"/>
        <v/>
      </c>
      <c r="O283" s="261" t="b">
        <f t="shared" si="43"/>
        <v>0</v>
      </c>
      <c r="P283" s="261" t="b">
        <f t="shared" si="36"/>
        <v>0</v>
      </c>
      <c r="Q283" s="261" t="b">
        <f t="shared" si="37"/>
        <v>0</v>
      </c>
      <c r="R283" s="261" t="b">
        <f t="shared" si="38"/>
        <v>0</v>
      </c>
      <c r="S283" s="80" t="b">
        <f t="shared" si="44"/>
        <v>0</v>
      </c>
    </row>
    <row r="284" spans="2:19" ht="29.25" customHeight="1">
      <c r="B284" s="293">
        <v>264</v>
      </c>
      <c r="C284" s="272" t="s">
        <v>187</v>
      </c>
      <c r="D284" s="294" t="s">
        <v>404</v>
      </c>
      <c r="E284" s="294" t="s">
        <v>418</v>
      </c>
      <c r="F284" s="32"/>
      <c r="G284" s="33"/>
      <c r="H284" s="95" t="str">
        <f t="shared" si="39"/>
        <v>No cotiza</v>
      </c>
      <c r="I284" s="33"/>
      <c r="J284" s="95" t="str">
        <f t="shared" si="40"/>
        <v>No cotiza</v>
      </c>
      <c r="K284" s="33"/>
      <c r="L284" s="95" t="str">
        <f t="shared" si="41"/>
        <v>No cotiza</v>
      </c>
      <c r="M284" s="285" t="str">
        <f t="shared" si="42"/>
        <v/>
      </c>
      <c r="O284" s="261" t="b">
        <f t="shared" si="43"/>
        <v>0</v>
      </c>
      <c r="P284" s="261" t="b">
        <f t="shared" si="36"/>
        <v>0</v>
      </c>
      <c r="Q284" s="261" t="b">
        <f t="shared" si="37"/>
        <v>0</v>
      </c>
      <c r="R284" s="261" t="b">
        <f t="shared" si="38"/>
        <v>0</v>
      </c>
      <c r="S284" s="80" t="b">
        <f t="shared" si="44"/>
        <v>0</v>
      </c>
    </row>
    <row r="285" spans="2:19" ht="29.25" customHeight="1">
      <c r="B285" s="293">
        <v>265</v>
      </c>
      <c r="C285" s="272" t="s">
        <v>187</v>
      </c>
      <c r="D285" s="294" t="s">
        <v>404</v>
      </c>
      <c r="E285" s="294" t="s">
        <v>420</v>
      </c>
      <c r="F285" s="32"/>
      <c r="G285" s="33"/>
      <c r="H285" s="95" t="str">
        <f t="shared" si="39"/>
        <v>No cotiza</v>
      </c>
      <c r="I285" s="33"/>
      <c r="J285" s="95" t="str">
        <f t="shared" si="40"/>
        <v>No cotiza</v>
      </c>
      <c r="K285" s="33"/>
      <c r="L285" s="95" t="str">
        <f t="shared" si="41"/>
        <v>No cotiza</v>
      </c>
      <c r="M285" s="285" t="str">
        <f t="shared" si="42"/>
        <v/>
      </c>
      <c r="O285" s="261" t="b">
        <f t="shared" si="43"/>
        <v>0</v>
      </c>
      <c r="P285" s="261" t="b">
        <f t="shared" si="36"/>
        <v>0</v>
      </c>
      <c r="Q285" s="261" t="b">
        <f t="shared" si="37"/>
        <v>0</v>
      </c>
      <c r="R285" s="261" t="b">
        <f t="shared" si="38"/>
        <v>0</v>
      </c>
      <c r="S285" s="80" t="b">
        <f t="shared" si="44"/>
        <v>0</v>
      </c>
    </row>
    <row r="286" spans="2:19" ht="29.25" customHeight="1">
      <c r="B286" s="293">
        <v>266</v>
      </c>
      <c r="C286" s="272" t="s">
        <v>187</v>
      </c>
      <c r="D286" s="294" t="s">
        <v>405</v>
      </c>
      <c r="E286" s="294" t="s">
        <v>417</v>
      </c>
      <c r="F286" s="32"/>
      <c r="G286" s="33"/>
      <c r="H286" s="95" t="str">
        <f t="shared" si="39"/>
        <v>No cotiza</v>
      </c>
      <c r="I286" s="33"/>
      <c r="J286" s="95" t="str">
        <f t="shared" si="40"/>
        <v>No cotiza</v>
      </c>
      <c r="K286" s="33"/>
      <c r="L286" s="95" t="str">
        <f t="shared" si="41"/>
        <v>No cotiza</v>
      </c>
      <c r="M286" s="285" t="str">
        <f t="shared" si="42"/>
        <v/>
      </c>
      <c r="O286" s="261" t="b">
        <f t="shared" si="43"/>
        <v>0</v>
      </c>
      <c r="P286" s="261" t="b">
        <f t="shared" si="36"/>
        <v>0</v>
      </c>
      <c r="Q286" s="261" t="b">
        <f t="shared" si="37"/>
        <v>0</v>
      </c>
      <c r="R286" s="261" t="b">
        <f t="shared" si="38"/>
        <v>0</v>
      </c>
      <c r="S286" s="80" t="b">
        <f t="shared" si="44"/>
        <v>0</v>
      </c>
    </row>
    <row r="287" spans="2:19" ht="29.25" customHeight="1">
      <c r="B287" s="293">
        <v>267</v>
      </c>
      <c r="C287" s="272" t="s">
        <v>187</v>
      </c>
      <c r="D287" s="294" t="s">
        <v>405</v>
      </c>
      <c r="E287" s="294" t="s">
        <v>418</v>
      </c>
      <c r="F287" s="32"/>
      <c r="G287" s="33"/>
      <c r="H287" s="95" t="str">
        <f t="shared" si="39"/>
        <v>No cotiza</v>
      </c>
      <c r="I287" s="33"/>
      <c r="J287" s="95" t="str">
        <f t="shared" si="40"/>
        <v>No cotiza</v>
      </c>
      <c r="K287" s="33"/>
      <c r="L287" s="95" t="str">
        <f t="shared" si="41"/>
        <v>No cotiza</v>
      </c>
      <c r="M287" s="285" t="str">
        <f t="shared" si="42"/>
        <v/>
      </c>
      <c r="O287" s="261" t="b">
        <f t="shared" si="43"/>
        <v>0</v>
      </c>
      <c r="P287" s="261" t="b">
        <f t="shared" ref="P287:P350" si="45">+G287&lt;&gt;""</f>
        <v>0</v>
      </c>
      <c r="Q287" s="261" t="b">
        <f t="shared" ref="Q287:Q350" si="46">+I287&lt;&gt;""</f>
        <v>0</v>
      </c>
      <c r="R287" s="261" t="b">
        <f t="shared" ref="R287:R350" si="47">+K287&lt;&gt;""</f>
        <v>0</v>
      </c>
      <c r="S287" s="80" t="b">
        <f t="shared" si="44"/>
        <v>0</v>
      </c>
    </row>
    <row r="288" spans="2:19" ht="29.25" customHeight="1">
      <c r="B288" s="293">
        <v>268</v>
      </c>
      <c r="C288" s="272" t="s">
        <v>187</v>
      </c>
      <c r="D288" s="294" t="s">
        <v>406</v>
      </c>
      <c r="E288" s="294" t="s">
        <v>417</v>
      </c>
      <c r="F288" s="32"/>
      <c r="G288" s="33"/>
      <c r="H288" s="95" t="str">
        <f t="shared" si="39"/>
        <v>No cotiza</v>
      </c>
      <c r="I288" s="33"/>
      <c r="J288" s="95" t="str">
        <f t="shared" si="40"/>
        <v>No cotiza</v>
      </c>
      <c r="K288" s="33"/>
      <c r="L288" s="95" t="str">
        <f t="shared" si="41"/>
        <v>No cotiza</v>
      </c>
      <c r="M288" s="285" t="str">
        <f t="shared" si="42"/>
        <v/>
      </c>
      <c r="O288" s="261" t="b">
        <f t="shared" si="43"/>
        <v>0</v>
      </c>
      <c r="P288" s="261" t="b">
        <f t="shared" si="45"/>
        <v>0</v>
      </c>
      <c r="Q288" s="261" t="b">
        <f t="shared" si="46"/>
        <v>0</v>
      </c>
      <c r="R288" s="261" t="b">
        <f t="shared" si="47"/>
        <v>0</v>
      </c>
      <c r="S288" s="80" t="b">
        <f t="shared" si="44"/>
        <v>0</v>
      </c>
    </row>
    <row r="289" spans="2:19" ht="29.25" customHeight="1">
      <c r="B289" s="293">
        <v>269</v>
      </c>
      <c r="C289" s="272" t="s">
        <v>187</v>
      </c>
      <c r="D289" s="294" t="s">
        <v>406</v>
      </c>
      <c r="E289" s="294" t="s">
        <v>418</v>
      </c>
      <c r="F289" s="32"/>
      <c r="G289" s="33"/>
      <c r="H289" s="95" t="str">
        <f t="shared" si="39"/>
        <v>No cotiza</v>
      </c>
      <c r="I289" s="33"/>
      <c r="J289" s="95" t="str">
        <f t="shared" si="40"/>
        <v>No cotiza</v>
      </c>
      <c r="K289" s="33"/>
      <c r="L289" s="95" t="str">
        <f t="shared" si="41"/>
        <v>No cotiza</v>
      </c>
      <c r="M289" s="285" t="str">
        <f t="shared" si="42"/>
        <v/>
      </c>
      <c r="O289" s="261" t="b">
        <f t="shared" si="43"/>
        <v>0</v>
      </c>
      <c r="P289" s="261" t="b">
        <f t="shared" si="45"/>
        <v>0</v>
      </c>
      <c r="Q289" s="261" t="b">
        <f t="shared" si="46"/>
        <v>0</v>
      </c>
      <c r="R289" s="261" t="b">
        <f t="shared" si="47"/>
        <v>0</v>
      </c>
      <c r="S289" s="80" t="b">
        <f t="shared" si="44"/>
        <v>0</v>
      </c>
    </row>
    <row r="290" spans="2:19" ht="29.25" customHeight="1">
      <c r="B290" s="293">
        <v>270</v>
      </c>
      <c r="C290" s="272" t="s">
        <v>187</v>
      </c>
      <c r="D290" s="294" t="s">
        <v>406</v>
      </c>
      <c r="E290" s="294" t="s">
        <v>420</v>
      </c>
      <c r="F290" s="32"/>
      <c r="G290" s="33"/>
      <c r="H290" s="95" t="str">
        <f t="shared" si="39"/>
        <v>No cotiza</v>
      </c>
      <c r="I290" s="33"/>
      <c r="J290" s="95" t="str">
        <f t="shared" si="40"/>
        <v>No cotiza</v>
      </c>
      <c r="K290" s="33"/>
      <c r="L290" s="95" t="str">
        <f t="shared" si="41"/>
        <v>No cotiza</v>
      </c>
      <c r="M290" s="285" t="str">
        <f t="shared" si="42"/>
        <v/>
      </c>
      <c r="O290" s="261" t="b">
        <f t="shared" si="43"/>
        <v>0</v>
      </c>
      <c r="P290" s="261" t="b">
        <f t="shared" si="45"/>
        <v>0</v>
      </c>
      <c r="Q290" s="261" t="b">
        <f t="shared" si="46"/>
        <v>0</v>
      </c>
      <c r="R290" s="261" t="b">
        <f t="shared" si="47"/>
        <v>0</v>
      </c>
      <c r="S290" s="80" t="b">
        <f t="shared" si="44"/>
        <v>0</v>
      </c>
    </row>
    <row r="291" spans="2:19" ht="29.25" customHeight="1">
      <c r="B291" s="293">
        <v>271</v>
      </c>
      <c r="C291" s="272" t="s">
        <v>187</v>
      </c>
      <c r="D291" s="294" t="s">
        <v>407</v>
      </c>
      <c r="E291" s="294" t="s">
        <v>417</v>
      </c>
      <c r="F291" s="32"/>
      <c r="G291" s="33"/>
      <c r="H291" s="95" t="str">
        <f t="shared" si="39"/>
        <v>No cotiza</v>
      </c>
      <c r="I291" s="33"/>
      <c r="J291" s="95" t="str">
        <f t="shared" si="40"/>
        <v>No cotiza</v>
      </c>
      <c r="K291" s="33"/>
      <c r="L291" s="95" t="str">
        <f t="shared" si="41"/>
        <v>No cotiza</v>
      </c>
      <c r="M291" s="285" t="str">
        <f t="shared" si="42"/>
        <v/>
      </c>
      <c r="O291" s="261" t="b">
        <f t="shared" si="43"/>
        <v>0</v>
      </c>
      <c r="P291" s="261" t="b">
        <f t="shared" si="45"/>
        <v>0</v>
      </c>
      <c r="Q291" s="261" t="b">
        <f t="shared" si="46"/>
        <v>0</v>
      </c>
      <c r="R291" s="261" t="b">
        <f t="shared" si="47"/>
        <v>0</v>
      </c>
      <c r="S291" s="80" t="b">
        <f t="shared" si="44"/>
        <v>0</v>
      </c>
    </row>
    <row r="292" spans="2:19" ht="29.25" customHeight="1">
      <c r="B292" s="293">
        <v>272</v>
      </c>
      <c r="C292" s="272" t="s">
        <v>187</v>
      </c>
      <c r="D292" s="294" t="s">
        <v>408</v>
      </c>
      <c r="E292" s="294" t="s">
        <v>417</v>
      </c>
      <c r="F292" s="32"/>
      <c r="G292" s="33"/>
      <c r="H292" s="95" t="str">
        <f t="shared" si="39"/>
        <v>No cotiza</v>
      </c>
      <c r="I292" s="33"/>
      <c r="J292" s="95" t="str">
        <f t="shared" si="40"/>
        <v>No cotiza</v>
      </c>
      <c r="K292" s="33"/>
      <c r="L292" s="95" t="str">
        <f t="shared" si="41"/>
        <v>No cotiza</v>
      </c>
      <c r="M292" s="285" t="str">
        <f t="shared" si="42"/>
        <v/>
      </c>
      <c r="O292" s="261" t="b">
        <f t="shared" si="43"/>
        <v>0</v>
      </c>
      <c r="P292" s="261" t="b">
        <f t="shared" si="45"/>
        <v>0</v>
      </c>
      <c r="Q292" s="261" t="b">
        <f t="shared" si="46"/>
        <v>0</v>
      </c>
      <c r="R292" s="261" t="b">
        <f t="shared" si="47"/>
        <v>0</v>
      </c>
      <c r="S292" s="80" t="b">
        <f t="shared" si="44"/>
        <v>0</v>
      </c>
    </row>
    <row r="293" spans="2:19" ht="29.25" customHeight="1">
      <c r="B293" s="293">
        <v>273</v>
      </c>
      <c r="C293" s="272" t="s">
        <v>187</v>
      </c>
      <c r="D293" s="294" t="s">
        <v>408</v>
      </c>
      <c r="E293" s="294" t="s">
        <v>421</v>
      </c>
      <c r="F293" s="32"/>
      <c r="G293" s="33"/>
      <c r="H293" s="95" t="str">
        <f t="shared" si="39"/>
        <v>No cotiza</v>
      </c>
      <c r="I293" s="33"/>
      <c r="J293" s="95" t="str">
        <f t="shared" si="40"/>
        <v>No cotiza</v>
      </c>
      <c r="K293" s="33"/>
      <c r="L293" s="95" t="str">
        <f t="shared" si="41"/>
        <v>No cotiza</v>
      </c>
      <c r="M293" s="285" t="str">
        <f t="shared" si="42"/>
        <v/>
      </c>
      <c r="O293" s="261" t="b">
        <f t="shared" si="43"/>
        <v>0</v>
      </c>
      <c r="P293" s="261" t="b">
        <f t="shared" si="45"/>
        <v>0</v>
      </c>
      <c r="Q293" s="261" t="b">
        <f t="shared" si="46"/>
        <v>0</v>
      </c>
      <c r="R293" s="261" t="b">
        <f t="shared" si="47"/>
        <v>0</v>
      </c>
      <c r="S293" s="80" t="b">
        <f t="shared" si="44"/>
        <v>0</v>
      </c>
    </row>
    <row r="294" spans="2:19" ht="29.25" customHeight="1">
      <c r="B294" s="293">
        <v>274</v>
      </c>
      <c r="C294" s="272" t="s">
        <v>187</v>
      </c>
      <c r="D294" s="294" t="s">
        <v>408</v>
      </c>
      <c r="E294" s="294" t="s">
        <v>418</v>
      </c>
      <c r="F294" s="32"/>
      <c r="G294" s="33"/>
      <c r="H294" s="95" t="str">
        <f t="shared" si="39"/>
        <v>No cotiza</v>
      </c>
      <c r="I294" s="33"/>
      <c r="J294" s="95" t="str">
        <f t="shared" si="40"/>
        <v>No cotiza</v>
      </c>
      <c r="K294" s="33"/>
      <c r="L294" s="95" t="str">
        <f t="shared" si="41"/>
        <v>No cotiza</v>
      </c>
      <c r="M294" s="285" t="str">
        <f t="shared" si="42"/>
        <v/>
      </c>
      <c r="O294" s="261" t="b">
        <f t="shared" si="43"/>
        <v>0</v>
      </c>
      <c r="P294" s="261" t="b">
        <f t="shared" si="45"/>
        <v>0</v>
      </c>
      <c r="Q294" s="261" t="b">
        <f t="shared" si="46"/>
        <v>0</v>
      </c>
      <c r="R294" s="261" t="b">
        <f t="shared" si="47"/>
        <v>0</v>
      </c>
      <c r="S294" s="80" t="b">
        <f t="shared" si="44"/>
        <v>0</v>
      </c>
    </row>
    <row r="295" spans="2:19" ht="29.25" customHeight="1">
      <c r="B295" s="293">
        <v>275</v>
      </c>
      <c r="C295" s="272" t="s">
        <v>187</v>
      </c>
      <c r="D295" s="294" t="s">
        <v>409</v>
      </c>
      <c r="E295" s="294" t="s">
        <v>418</v>
      </c>
      <c r="F295" s="32"/>
      <c r="G295" s="33"/>
      <c r="H295" s="95" t="str">
        <f t="shared" si="39"/>
        <v>No cotiza</v>
      </c>
      <c r="I295" s="33"/>
      <c r="J295" s="95" t="str">
        <f t="shared" si="40"/>
        <v>No cotiza</v>
      </c>
      <c r="K295" s="33"/>
      <c r="L295" s="95" t="str">
        <f t="shared" si="41"/>
        <v>No cotiza</v>
      </c>
      <c r="M295" s="285" t="str">
        <f t="shared" si="42"/>
        <v/>
      </c>
      <c r="O295" s="261" t="b">
        <f t="shared" si="43"/>
        <v>0</v>
      </c>
      <c r="P295" s="261" t="b">
        <f t="shared" si="45"/>
        <v>0</v>
      </c>
      <c r="Q295" s="261" t="b">
        <f t="shared" si="46"/>
        <v>0</v>
      </c>
      <c r="R295" s="261" t="b">
        <f t="shared" si="47"/>
        <v>0</v>
      </c>
      <c r="S295" s="80" t="b">
        <f t="shared" si="44"/>
        <v>0</v>
      </c>
    </row>
    <row r="296" spans="2:19" ht="29.25" customHeight="1">
      <c r="B296" s="293">
        <v>276</v>
      </c>
      <c r="C296" s="272" t="s">
        <v>187</v>
      </c>
      <c r="D296" s="294" t="s">
        <v>410</v>
      </c>
      <c r="E296" s="294" t="s">
        <v>419</v>
      </c>
      <c r="F296" s="32"/>
      <c r="G296" s="33"/>
      <c r="H296" s="95" t="str">
        <f t="shared" si="39"/>
        <v>No cotiza</v>
      </c>
      <c r="I296" s="33"/>
      <c r="J296" s="95" t="str">
        <f t="shared" si="40"/>
        <v>No cotiza</v>
      </c>
      <c r="K296" s="33"/>
      <c r="L296" s="95" t="str">
        <f t="shared" si="41"/>
        <v>No cotiza</v>
      </c>
      <c r="M296" s="285" t="str">
        <f t="shared" si="42"/>
        <v/>
      </c>
      <c r="O296" s="261" t="b">
        <f t="shared" si="43"/>
        <v>0</v>
      </c>
      <c r="P296" s="261" t="b">
        <f t="shared" si="45"/>
        <v>0</v>
      </c>
      <c r="Q296" s="261" t="b">
        <f t="shared" si="46"/>
        <v>0</v>
      </c>
      <c r="R296" s="261" t="b">
        <f t="shared" si="47"/>
        <v>0</v>
      </c>
      <c r="S296" s="80" t="b">
        <f t="shared" si="44"/>
        <v>0</v>
      </c>
    </row>
    <row r="297" spans="2:19" ht="29.25" customHeight="1">
      <c r="B297" s="293">
        <v>277</v>
      </c>
      <c r="C297" s="272" t="s">
        <v>187</v>
      </c>
      <c r="D297" s="294" t="s">
        <v>410</v>
      </c>
      <c r="E297" s="294" t="s">
        <v>420</v>
      </c>
      <c r="F297" s="32"/>
      <c r="G297" s="33"/>
      <c r="H297" s="95" t="str">
        <f t="shared" si="39"/>
        <v>No cotiza</v>
      </c>
      <c r="I297" s="33"/>
      <c r="J297" s="95" t="str">
        <f t="shared" si="40"/>
        <v>No cotiza</v>
      </c>
      <c r="K297" s="33"/>
      <c r="L297" s="95" t="str">
        <f t="shared" si="41"/>
        <v>No cotiza</v>
      </c>
      <c r="M297" s="285" t="str">
        <f t="shared" si="42"/>
        <v/>
      </c>
      <c r="O297" s="261" t="b">
        <f t="shared" si="43"/>
        <v>0</v>
      </c>
      <c r="P297" s="261" t="b">
        <f t="shared" si="45"/>
        <v>0</v>
      </c>
      <c r="Q297" s="261" t="b">
        <f t="shared" si="46"/>
        <v>0</v>
      </c>
      <c r="R297" s="261" t="b">
        <f t="shared" si="47"/>
        <v>0</v>
      </c>
      <c r="S297" s="80" t="b">
        <f t="shared" si="44"/>
        <v>0</v>
      </c>
    </row>
    <row r="298" spans="2:19" ht="29.25" customHeight="1">
      <c r="B298" s="293">
        <v>278</v>
      </c>
      <c r="C298" s="272" t="s">
        <v>187</v>
      </c>
      <c r="D298" s="294" t="s">
        <v>411</v>
      </c>
      <c r="E298" s="294" t="s">
        <v>417</v>
      </c>
      <c r="F298" s="32"/>
      <c r="G298" s="33"/>
      <c r="H298" s="95" t="str">
        <f t="shared" si="39"/>
        <v>No cotiza</v>
      </c>
      <c r="I298" s="33"/>
      <c r="J298" s="95" t="str">
        <f t="shared" si="40"/>
        <v>No cotiza</v>
      </c>
      <c r="K298" s="33"/>
      <c r="L298" s="95" t="str">
        <f t="shared" si="41"/>
        <v>No cotiza</v>
      </c>
      <c r="M298" s="285" t="str">
        <f t="shared" si="42"/>
        <v/>
      </c>
      <c r="O298" s="261" t="b">
        <f t="shared" si="43"/>
        <v>0</v>
      </c>
      <c r="P298" s="261" t="b">
        <f t="shared" si="45"/>
        <v>0</v>
      </c>
      <c r="Q298" s="261" t="b">
        <f t="shared" si="46"/>
        <v>0</v>
      </c>
      <c r="R298" s="261" t="b">
        <f t="shared" si="47"/>
        <v>0</v>
      </c>
      <c r="S298" s="80" t="b">
        <f t="shared" si="44"/>
        <v>0</v>
      </c>
    </row>
    <row r="299" spans="2:19" ht="29.25" customHeight="1">
      <c r="B299" s="293">
        <v>279</v>
      </c>
      <c r="C299" s="272" t="s">
        <v>187</v>
      </c>
      <c r="D299" s="294" t="s">
        <v>411</v>
      </c>
      <c r="E299" s="294" t="s">
        <v>418</v>
      </c>
      <c r="F299" s="32"/>
      <c r="G299" s="33"/>
      <c r="H299" s="95" t="str">
        <f t="shared" si="39"/>
        <v>No cotiza</v>
      </c>
      <c r="I299" s="33"/>
      <c r="J299" s="95" t="str">
        <f t="shared" si="40"/>
        <v>No cotiza</v>
      </c>
      <c r="K299" s="33"/>
      <c r="L299" s="95" t="str">
        <f t="shared" si="41"/>
        <v>No cotiza</v>
      </c>
      <c r="M299" s="285" t="str">
        <f t="shared" si="42"/>
        <v/>
      </c>
      <c r="O299" s="261" t="b">
        <f t="shared" si="43"/>
        <v>0</v>
      </c>
      <c r="P299" s="261" t="b">
        <f t="shared" si="45"/>
        <v>0</v>
      </c>
      <c r="Q299" s="261" t="b">
        <f t="shared" si="46"/>
        <v>0</v>
      </c>
      <c r="R299" s="261" t="b">
        <f t="shared" si="47"/>
        <v>0</v>
      </c>
      <c r="S299" s="80" t="b">
        <f t="shared" si="44"/>
        <v>0</v>
      </c>
    </row>
    <row r="300" spans="2:19" ht="29.25" customHeight="1">
      <c r="B300" s="293">
        <v>280</v>
      </c>
      <c r="C300" s="272" t="s">
        <v>187</v>
      </c>
      <c r="D300" s="294" t="s">
        <v>412</v>
      </c>
      <c r="E300" s="294" t="s">
        <v>417</v>
      </c>
      <c r="F300" s="32"/>
      <c r="G300" s="33"/>
      <c r="H300" s="95" t="str">
        <f t="shared" si="39"/>
        <v>No cotiza</v>
      </c>
      <c r="I300" s="33"/>
      <c r="J300" s="95" t="str">
        <f t="shared" si="40"/>
        <v>No cotiza</v>
      </c>
      <c r="K300" s="33"/>
      <c r="L300" s="95" t="str">
        <f t="shared" si="41"/>
        <v>No cotiza</v>
      </c>
      <c r="M300" s="285" t="str">
        <f t="shared" si="42"/>
        <v/>
      </c>
      <c r="O300" s="261" t="b">
        <f t="shared" si="43"/>
        <v>0</v>
      </c>
      <c r="P300" s="261" t="b">
        <f t="shared" si="45"/>
        <v>0</v>
      </c>
      <c r="Q300" s="261" t="b">
        <f t="shared" si="46"/>
        <v>0</v>
      </c>
      <c r="R300" s="261" t="b">
        <f t="shared" si="47"/>
        <v>0</v>
      </c>
      <c r="S300" s="80" t="b">
        <f t="shared" si="44"/>
        <v>0</v>
      </c>
    </row>
    <row r="301" spans="2:19" ht="29.25" customHeight="1">
      <c r="B301" s="293">
        <v>281</v>
      </c>
      <c r="C301" s="272" t="s">
        <v>187</v>
      </c>
      <c r="D301" s="294" t="s">
        <v>412</v>
      </c>
      <c r="E301" s="294" t="s">
        <v>418</v>
      </c>
      <c r="F301" s="32"/>
      <c r="G301" s="33"/>
      <c r="H301" s="95" t="str">
        <f t="shared" si="39"/>
        <v>No cotiza</v>
      </c>
      <c r="I301" s="33"/>
      <c r="J301" s="95" t="str">
        <f t="shared" si="40"/>
        <v>No cotiza</v>
      </c>
      <c r="K301" s="33"/>
      <c r="L301" s="95" t="str">
        <f t="shared" si="41"/>
        <v>No cotiza</v>
      </c>
      <c r="M301" s="285" t="str">
        <f t="shared" si="42"/>
        <v/>
      </c>
      <c r="O301" s="261" t="b">
        <f t="shared" si="43"/>
        <v>0</v>
      </c>
      <c r="P301" s="261" t="b">
        <f t="shared" si="45"/>
        <v>0</v>
      </c>
      <c r="Q301" s="261" t="b">
        <f t="shared" si="46"/>
        <v>0</v>
      </c>
      <c r="R301" s="261" t="b">
        <f t="shared" si="47"/>
        <v>0</v>
      </c>
      <c r="S301" s="80" t="b">
        <f t="shared" si="44"/>
        <v>0</v>
      </c>
    </row>
    <row r="302" spans="2:19" ht="29.25" customHeight="1">
      <c r="B302" s="293">
        <v>282</v>
      </c>
      <c r="C302" s="272" t="s">
        <v>187</v>
      </c>
      <c r="D302" s="294" t="s">
        <v>413</v>
      </c>
      <c r="E302" s="294" t="s">
        <v>417</v>
      </c>
      <c r="F302" s="32"/>
      <c r="G302" s="33"/>
      <c r="H302" s="95" t="str">
        <f t="shared" si="39"/>
        <v>No cotiza</v>
      </c>
      <c r="I302" s="33"/>
      <c r="J302" s="95" t="str">
        <f t="shared" si="40"/>
        <v>No cotiza</v>
      </c>
      <c r="K302" s="33"/>
      <c r="L302" s="95" t="str">
        <f t="shared" si="41"/>
        <v>No cotiza</v>
      </c>
      <c r="M302" s="285" t="str">
        <f t="shared" si="42"/>
        <v/>
      </c>
      <c r="O302" s="261" t="b">
        <f t="shared" si="43"/>
        <v>0</v>
      </c>
      <c r="P302" s="261" t="b">
        <f t="shared" si="45"/>
        <v>0</v>
      </c>
      <c r="Q302" s="261" t="b">
        <f t="shared" si="46"/>
        <v>0</v>
      </c>
      <c r="R302" s="261" t="b">
        <f t="shared" si="47"/>
        <v>0</v>
      </c>
      <c r="S302" s="80" t="b">
        <f t="shared" si="44"/>
        <v>0</v>
      </c>
    </row>
    <row r="303" spans="2:19" ht="29.25" customHeight="1">
      <c r="B303" s="293">
        <v>283</v>
      </c>
      <c r="C303" s="272" t="s">
        <v>188</v>
      </c>
      <c r="D303" s="294" t="s">
        <v>430</v>
      </c>
      <c r="E303" s="294" t="s">
        <v>430</v>
      </c>
      <c r="F303" s="32"/>
      <c r="G303" s="33"/>
      <c r="H303" s="95" t="str">
        <f t="shared" si="39"/>
        <v>No cotiza</v>
      </c>
      <c r="I303" s="33"/>
      <c r="J303" s="95" t="str">
        <f t="shared" si="40"/>
        <v>No cotiza</v>
      </c>
      <c r="K303" s="33"/>
      <c r="L303" s="95" t="str">
        <f t="shared" si="41"/>
        <v>No cotiza</v>
      </c>
      <c r="M303" s="285" t="str">
        <f t="shared" si="42"/>
        <v/>
      </c>
      <c r="O303" s="261" t="b">
        <f t="shared" si="43"/>
        <v>0</v>
      </c>
      <c r="P303" s="261" t="b">
        <f t="shared" si="45"/>
        <v>0</v>
      </c>
      <c r="Q303" s="261" t="b">
        <f t="shared" si="46"/>
        <v>0</v>
      </c>
      <c r="R303" s="261" t="b">
        <f t="shared" si="47"/>
        <v>0</v>
      </c>
      <c r="S303" s="80" t="b">
        <f t="shared" si="44"/>
        <v>0</v>
      </c>
    </row>
    <row r="304" spans="2:19" ht="29.25" customHeight="1">
      <c r="B304" s="293">
        <v>284</v>
      </c>
      <c r="C304" s="272" t="s">
        <v>189</v>
      </c>
      <c r="D304" s="294" t="s">
        <v>430</v>
      </c>
      <c r="E304" s="294" t="s">
        <v>430</v>
      </c>
      <c r="F304" s="32"/>
      <c r="G304" s="33"/>
      <c r="H304" s="95" t="str">
        <f t="shared" si="39"/>
        <v>No cotiza</v>
      </c>
      <c r="I304" s="33"/>
      <c r="J304" s="95" t="str">
        <f t="shared" si="40"/>
        <v>No cotiza</v>
      </c>
      <c r="K304" s="33"/>
      <c r="L304" s="95" t="str">
        <f t="shared" si="41"/>
        <v>No cotiza</v>
      </c>
      <c r="M304" s="285" t="str">
        <f t="shared" si="42"/>
        <v/>
      </c>
      <c r="O304" s="261" t="b">
        <f t="shared" si="43"/>
        <v>0</v>
      </c>
      <c r="P304" s="261" t="b">
        <f t="shared" si="45"/>
        <v>0</v>
      </c>
      <c r="Q304" s="261" t="b">
        <f t="shared" si="46"/>
        <v>0</v>
      </c>
      <c r="R304" s="261" t="b">
        <f t="shared" si="47"/>
        <v>0</v>
      </c>
      <c r="S304" s="80" t="b">
        <f t="shared" si="44"/>
        <v>0</v>
      </c>
    </row>
    <row r="305" spans="2:19" ht="29.25" customHeight="1">
      <c r="B305" s="293">
        <v>285</v>
      </c>
      <c r="C305" s="272" t="s">
        <v>190</v>
      </c>
      <c r="D305" s="294" t="s">
        <v>430</v>
      </c>
      <c r="E305" s="294" t="s">
        <v>430</v>
      </c>
      <c r="F305" s="32"/>
      <c r="G305" s="33"/>
      <c r="H305" s="95" t="str">
        <f t="shared" si="39"/>
        <v>No cotiza</v>
      </c>
      <c r="I305" s="33"/>
      <c r="J305" s="95" t="str">
        <f t="shared" si="40"/>
        <v>No cotiza</v>
      </c>
      <c r="K305" s="33"/>
      <c r="L305" s="95" t="str">
        <f t="shared" si="41"/>
        <v>No cotiza</v>
      </c>
      <c r="M305" s="285" t="str">
        <f t="shared" si="42"/>
        <v/>
      </c>
      <c r="O305" s="261" t="b">
        <f t="shared" si="43"/>
        <v>0</v>
      </c>
      <c r="P305" s="261" t="b">
        <f t="shared" si="45"/>
        <v>0</v>
      </c>
      <c r="Q305" s="261" t="b">
        <f t="shared" si="46"/>
        <v>0</v>
      </c>
      <c r="R305" s="261" t="b">
        <f t="shared" si="47"/>
        <v>0</v>
      </c>
      <c r="S305" s="80" t="b">
        <f t="shared" si="44"/>
        <v>0</v>
      </c>
    </row>
    <row r="306" spans="2:19" ht="29.25" customHeight="1">
      <c r="B306" s="293">
        <v>286</v>
      </c>
      <c r="C306" s="272" t="s">
        <v>191</v>
      </c>
      <c r="D306" s="294" t="s">
        <v>430</v>
      </c>
      <c r="E306" s="294" t="s">
        <v>430</v>
      </c>
      <c r="F306" s="32"/>
      <c r="G306" s="33"/>
      <c r="H306" s="95" t="str">
        <f t="shared" si="39"/>
        <v>No cotiza</v>
      </c>
      <c r="I306" s="33"/>
      <c r="J306" s="95" t="str">
        <f t="shared" si="40"/>
        <v>No cotiza</v>
      </c>
      <c r="K306" s="33"/>
      <c r="L306" s="95" t="str">
        <f t="shared" si="41"/>
        <v>No cotiza</v>
      </c>
      <c r="M306" s="285" t="str">
        <f t="shared" si="42"/>
        <v/>
      </c>
      <c r="O306" s="261" t="b">
        <f t="shared" si="43"/>
        <v>0</v>
      </c>
      <c r="P306" s="261" t="b">
        <f t="shared" si="45"/>
        <v>0</v>
      </c>
      <c r="Q306" s="261" t="b">
        <f t="shared" si="46"/>
        <v>0</v>
      </c>
      <c r="R306" s="261" t="b">
        <f t="shared" si="47"/>
        <v>0</v>
      </c>
      <c r="S306" s="80" t="b">
        <f t="shared" si="44"/>
        <v>0</v>
      </c>
    </row>
    <row r="307" spans="2:19" ht="29.25" customHeight="1">
      <c r="B307" s="293">
        <v>287</v>
      </c>
      <c r="C307" s="272" t="s">
        <v>192</v>
      </c>
      <c r="D307" s="294" t="s">
        <v>430</v>
      </c>
      <c r="E307" s="294" t="s">
        <v>430</v>
      </c>
      <c r="F307" s="32"/>
      <c r="G307" s="33"/>
      <c r="H307" s="95" t="str">
        <f t="shared" si="39"/>
        <v>No cotiza</v>
      </c>
      <c r="I307" s="33"/>
      <c r="J307" s="95" t="str">
        <f t="shared" si="40"/>
        <v>No cotiza</v>
      </c>
      <c r="K307" s="33"/>
      <c r="L307" s="95" t="str">
        <f t="shared" si="41"/>
        <v>No cotiza</v>
      </c>
      <c r="M307" s="285" t="str">
        <f t="shared" si="42"/>
        <v/>
      </c>
      <c r="O307" s="261" t="b">
        <f t="shared" si="43"/>
        <v>0</v>
      </c>
      <c r="P307" s="261" t="b">
        <f t="shared" si="45"/>
        <v>0</v>
      </c>
      <c r="Q307" s="261" t="b">
        <f t="shared" si="46"/>
        <v>0</v>
      </c>
      <c r="R307" s="261" t="b">
        <f t="shared" si="47"/>
        <v>0</v>
      </c>
      <c r="S307" s="80" t="b">
        <f t="shared" si="44"/>
        <v>0</v>
      </c>
    </row>
    <row r="308" spans="2:19" ht="29.25" customHeight="1">
      <c r="B308" s="293">
        <v>288</v>
      </c>
      <c r="C308" s="272" t="s">
        <v>193</v>
      </c>
      <c r="D308" s="294" t="s">
        <v>430</v>
      </c>
      <c r="E308" s="294" t="s">
        <v>430</v>
      </c>
      <c r="F308" s="32"/>
      <c r="G308" s="33"/>
      <c r="H308" s="95" t="str">
        <f t="shared" si="39"/>
        <v>No cotiza</v>
      </c>
      <c r="I308" s="33"/>
      <c r="J308" s="95" t="str">
        <f t="shared" si="40"/>
        <v>No cotiza</v>
      </c>
      <c r="K308" s="33"/>
      <c r="L308" s="95" t="str">
        <f t="shared" si="41"/>
        <v>No cotiza</v>
      </c>
      <c r="M308" s="285" t="str">
        <f t="shared" si="42"/>
        <v/>
      </c>
      <c r="O308" s="261" t="b">
        <f t="shared" si="43"/>
        <v>0</v>
      </c>
      <c r="P308" s="261" t="b">
        <f t="shared" si="45"/>
        <v>0</v>
      </c>
      <c r="Q308" s="261" t="b">
        <f t="shared" si="46"/>
        <v>0</v>
      </c>
      <c r="R308" s="261" t="b">
        <f t="shared" si="47"/>
        <v>0</v>
      </c>
      <c r="S308" s="80" t="b">
        <f t="shared" si="44"/>
        <v>0</v>
      </c>
    </row>
    <row r="309" spans="2:19" ht="29.25" customHeight="1">
      <c r="B309" s="293">
        <v>289</v>
      </c>
      <c r="C309" s="272" t="s">
        <v>194</v>
      </c>
      <c r="D309" s="294" t="s">
        <v>404</v>
      </c>
      <c r="E309" s="294" t="s">
        <v>422</v>
      </c>
      <c r="F309" s="32"/>
      <c r="G309" s="33"/>
      <c r="H309" s="95" t="str">
        <f t="shared" si="39"/>
        <v>No cotiza</v>
      </c>
      <c r="I309" s="33"/>
      <c r="J309" s="95" t="str">
        <f t="shared" si="40"/>
        <v>No cotiza</v>
      </c>
      <c r="K309" s="33"/>
      <c r="L309" s="95" t="str">
        <f t="shared" si="41"/>
        <v>No cotiza</v>
      </c>
      <c r="M309" s="285" t="str">
        <f t="shared" si="42"/>
        <v/>
      </c>
      <c r="O309" s="261" t="b">
        <f t="shared" si="43"/>
        <v>0</v>
      </c>
      <c r="P309" s="261" t="b">
        <f t="shared" si="45"/>
        <v>0</v>
      </c>
      <c r="Q309" s="261" t="b">
        <f t="shared" si="46"/>
        <v>0</v>
      </c>
      <c r="R309" s="261" t="b">
        <f t="shared" si="47"/>
        <v>0</v>
      </c>
      <c r="S309" s="80" t="b">
        <f t="shared" si="44"/>
        <v>0</v>
      </c>
    </row>
    <row r="310" spans="2:19" ht="29.25" customHeight="1">
      <c r="B310" s="293">
        <v>290</v>
      </c>
      <c r="C310" s="272" t="s">
        <v>194</v>
      </c>
      <c r="D310" s="294" t="s">
        <v>404</v>
      </c>
      <c r="E310" s="294" t="s">
        <v>423</v>
      </c>
      <c r="F310" s="32"/>
      <c r="G310" s="33"/>
      <c r="H310" s="95" t="str">
        <f t="shared" si="39"/>
        <v>No cotiza</v>
      </c>
      <c r="I310" s="33"/>
      <c r="J310" s="95" t="str">
        <f t="shared" si="40"/>
        <v>No cotiza</v>
      </c>
      <c r="K310" s="33"/>
      <c r="L310" s="95" t="str">
        <f t="shared" si="41"/>
        <v>No cotiza</v>
      </c>
      <c r="M310" s="285" t="str">
        <f t="shared" si="42"/>
        <v/>
      </c>
      <c r="O310" s="261" t="b">
        <f t="shared" si="43"/>
        <v>0</v>
      </c>
      <c r="P310" s="261" t="b">
        <f t="shared" si="45"/>
        <v>0</v>
      </c>
      <c r="Q310" s="261" t="b">
        <f t="shared" si="46"/>
        <v>0</v>
      </c>
      <c r="R310" s="261" t="b">
        <f t="shared" si="47"/>
        <v>0</v>
      </c>
      <c r="S310" s="80" t="b">
        <f t="shared" si="44"/>
        <v>0</v>
      </c>
    </row>
    <row r="311" spans="2:19" ht="29.25" customHeight="1">
      <c r="B311" s="293">
        <v>291</v>
      </c>
      <c r="C311" s="272" t="s">
        <v>194</v>
      </c>
      <c r="D311" s="294" t="s">
        <v>405</v>
      </c>
      <c r="E311" s="294" t="s">
        <v>423</v>
      </c>
      <c r="F311" s="32"/>
      <c r="G311" s="33"/>
      <c r="H311" s="95" t="str">
        <f t="shared" si="39"/>
        <v>No cotiza</v>
      </c>
      <c r="I311" s="33"/>
      <c r="J311" s="95" t="str">
        <f t="shared" si="40"/>
        <v>No cotiza</v>
      </c>
      <c r="K311" s="33"/>
      <c r="L311" s="95" t="str">
        <f t="shared" si="41"/>
        <v>No cotiza</v>
      </c>
      <c r="M311" s="285" t="str">
        <f t="shared" si="42"/>
        <v/>
      </c>
      <c r="O311" s="261" t="b">
        <f t="shared" si="43"/>
        <v>0</v>
      </c>
      <c r="P311" s="261" t="b">
        <f t="shared" si="45"/>
        <v>0</v>
      </c>
      <c r="Q311" s="261" t="b">
        <f t="shared" si="46"/>
        <v>0</v>
      </c>
      <c r="R311" s="261" t="b">
        <f t="shared" si="47"/>
        <v>0</v>
      </c>
      <c r="S311" s="80" t="b">
        <f t="shared" si="44"/>
        <v>0</v>
      </c>
    </row>
    <row r="312" spans="2:19" ht="29.25" customHeight="1">
      <c r="B312" s="293">
        <v>292</v>
      </c>
      <c r="C312" s="272" t="s">
        <v>194</v>
      </c>
      <c r="D312" s="294" t="s">
        <v>414</v>
      </c>
      <c r="E312" s="294" t="s">
        <v>422</v>
      </c>
      <c r="F312" s="32"/>
      <c r="G312" s="33"/>
      <c r="H312" s="95" t="str">
        <f t="shared" si="39"/>
        <v>No cotiza</v>
      </c>
      <c r="I312" s="33"/>
      <c r="J312" s="95" t="str">
        <f t="shared" si="40"/>
        <v>No cotiza</v>
      </c>
      <c r="K312" s="33"/>
      <c r="L312" s="95" t="str">
        <f t="shared" si="41"/>
        <v>No cotiza</v>
      </c>
      <c r="M312" s="285" t="str">
        <f t="shared" si="42"/>
        <v/>
      </c>
      <c r="O312" s="261" t="b">
        <f t="shared" si="43"/>
        <v>0</v>
      </c>
      <c r="P312" s="261" t="b">
        <f t="shared" si="45"/>
        <v>0</v>
      </c>
      <c r="Q312" s="261" t="b">
        <f t="shared" si="46"/>
        <v>0</v>
      </c>
      <c r="R312" s="261" t="b">
        <f t="shared" si="47"/>
        <v>0</v>
      </c>
      <c r="S312" s="80" t="b">
        <f t="shared" si="44"/>
        <v>0</v>
      </c>
    </row>
    <row r="313" spans="2:19" ht="29.25" customHeight="1">
      <c r="B313" s="293">
        <v>293</v>
      </c>
      <c r="C313" s="272" t="s">
        <v>194</v>
      </c>
      <c r="D313" s="294" t="s">
        <v>415</v>
      </c>
      <c r="E313" s="294" t="s">
        <v>424</v>
      </c>
      <c r="F313" s="32"/>
      <c r="G313" s="33"/>
      <c r="H313" s="95" t="str">
        <f t="shared" si="39"/>
        <v>No cotiza</v>
      </c>
      <c r="I313" s="33"/>
      <c r="J313" s="95" t="str">
        <f t="shared" si="40"/>
        <v>No cotiza</v>
      </c>
      <c r="K313" s="33"/>
      <c r="L313" s="95" t="str">
        <f t="shared" si="41"/>
        <v>No cotiza</v>
      </c>
      <c r="M313" s="285" t="str">
        <f t="shared" si="42"/>
        <v/>
      </c>
      <c r="O313" s="261" t="b">
        <f t="shared" si="43"/>
        <v>0</v>
      </c>
      <c r="P313" s="261" t="b">
        <f t="shared" si="45"/>
        <v>0</v>
      </c>
      <c r="Q313" s="261" t="b">
        <f t="shared" si="46"/>
        <v>0</v>
      </c>
      <c r="R313" s="261" t="b">
        <f t="shared" si="47"/>
        <v>0</v>
      </c>
      <c r="S313" s="80" t="b">
        <f t="shared" si="44"/>
        <v>0</v>
      </c>
    </row>
    <row r="314" spans="2:19" ht="29.25" customHeight="1">
      <c r="B314" s="293">
        <v>294</v>
      </c>
      <c r="C314" s="272" t="s">
        <v>194</v>
      </c>
      <c r="D314" s="294" t="s">
        <v>416</v>
      </c>
      <c r="E314" s="294" t="s">
        <v>422</v>
      </c>
      <c r="F314" s="32"/>
      <c r="G314" s="33"/>
      <c r="H314" s="95" t="str">
        <f t="shared" si="39"/>
        <v>No cotiza</v>
      </c>
      <c r="I314" s="33"/>
      <c r="J314" s="95" t="str">
        <f t="shared" si="40"/>
        <v>No cotiza</v>
      </c>
      <c r="K314" s="33"/>
      <c r="L314" s="95" t="str">
        <f t="shared" si="41"/>
        <v>No cotiza</v>
      </c>
      <c r="M314" s="285" t="str">
        <f t="shared" si="42"/>
        <v/>
      </c>
      <c r="O314" s="261" t="b">
        <f t="shared" si="43"/>
        <v>0</v>
      </c>
      <c r="P314" s="261" t="b">
        <f t="shared" si="45"/>
        <v>0</v>
      </c>
      <c r="Q314" s="261" t="b">
        <f t="shared" si="46"/>
        <v>0</v>
      </c>
      <c r="R314" s="261" t="b">
        <f t="shared" si="47"/>
        <v>0</v>
      </c>
      <c r="S314" s="80" t="b">
        <f t="shared" si="44"/>
        <v>0</v>
      </c>
    </row>
    <row r="315" spans="2:19" ht="29.25" customHeight="1">
      <c r="B315" s="293">
        <v>295</v>
      </c>
      <c r="C315" s="272" t="s">
        <v>194</v>
      </c>
      <c r="D315" s="294" t="s">
        <v>412</v>
      </c>
      <c r="E315" s="294" t="s">
        <v>423</v>
      </c>
      <c r="F315" s="32"/>
      <c r="G315" s="33"/>
      <c r="H315" s="95" t="str">
        <f t="shared" si="39"/>
        <v>No cotiza</v>
      </c>
      <c r="I315" s="33"/>
      <c r="J315" s="95" t="str">
        <f t="shared" si="40"/>
        <v>No cotiza</v>
      </c>
      <c r="K315" s="33"/>
      <c r="L315" s="95" t="str">
        <f t="shared" si="41"/>
        <v>No cotiza</v>
      </c>
      <c r="M315" s="285" t="str">
        <f t="shared" si="42"/>
        <v/>
      </c>
      <c r="O315" s="261" t="b">
        <f t="shared" si="43"/>
        <v>0</v>
      </c>
      <c r="P315" s="261" t="b">
        <f t="shared" si="45"/>
        <v>0</v>
      </c>
      <c r="Q315" s="261" t="b">
        <f t="shared" si="46"/>
        <v>0</v>
      </c>
      <c r="R315" s="261" t="b">
        <f t="shared" si="47"/>
        <v>0</v>
      </c>
      <c r="S315" s="80" t="b">
        <f t="shared" si="44"/>
        <v>0</v>
      </c>
    </row>
    <row r="316" spans="2:19" ht="29.25" customHeight="1">
      <c r="B316" s="293">
        <v>296</v>
      </c>
      <c r="C316" s="272" t="s">
        <v>195</v>
      </c>
      <c r="D316" s="294" t="s">
        <v>404</v>
      </c>
      <c r="E316" s="294" t="s">
        <v>425</v>
      </c>
      <c r="F316" s="32"/>
      <c r="G316" s="33"/>
      <c r="H316" s="95" t="str">
        <f t="shared" si="39"/>
        <v>No cotiza</v>
      </c>
      <c r="I316" s="33"/>
      <c r="J316" s="95" t="str">
        <f t="shared" si="40"/>
        <v>No cotiza</v>
      </c>
      <c r="K316" s="33"/>
      <c r="L316" s="95" t="str">
        <f t="shared" si="41"/>
        <v>No cotiza</v>
      </c>
      <c r="M316" s="285" t="str">
        <f t="shared" si="42"/>
        <v/>
      </c>
      <c r="O316" s="261" t="b">
        <f t="shared" si="43"/>
        <v>0</v>
      </c>
      <c r="P316" s="261" t="b">
        <f t="shared" si="45"/>
        <v>0</v>
      </c>
      <c r="Q316" s="261" t="b">
        <f t="shared" si="46"/>
        <v>0</v>
      </c>
      <c r="R316" s="261" t="b">
        <f t="shared" si="47"/>
        <v>0</v>
      </c>
      <c r="S316" s="80" t="b">
        <f t="shared" si="44"/>
        <v>0</v>
      </c>
    </row>
    <row r="317" spans="2:19" ht="29.25" customHeight="1">
      <c r="B317" s="293">
        <v>297</v>
      </c>
      <c r="C317" s="272" t="s">
        <v>195</v>
      </c>
      <c r="D317" s="294" t="s">
        <v>404</v>
      </c>
      <c r="E317" s="294" t="s">
        <v>426</v>
      </c>
      <c r="F317" s="32"/>
      <c r="G317" s="33"/>
      <c r="H317" s="95" t="str">
        <f t="shared" si="39"/>
        <v>No cotiza</v>
      </c>
      <c r="I317" s="33"/>
      <c r="J317" s="95" t="str">
        <f t="shared" si="40"/>
        <v>No cotiza</v>
      </c>
      <c r="K317" s="33"/>
      <c r="L317" s="95" t="str">
        <f t="shared" si="41"/>
        <v>No cotiza</v>
      </c>
      <c r="M317" s="285" t="str">
        <f t="shared" si="42"/>
        <v/>
      </c>
      <c r="O317" s="261" t="b">
        <f t="shared" si="43"/>
        <v>0</v>
      </c>
      <c r="P317" s="261" t="b">
        <f t="shared" si="45"/>
        <v>0</v>
      </c>
      <c r="Q317" s="261" t="b">
        <f t="shared" si="46"/>
        <v>0</v>
      </c>
      <c r="R317" s="261" t="b">
        <f t="shared" si="47"/>
        <v>0</v>
      </c>
      <c r="S317" s="80" t="b">
        <f t="shared" si="44"/>
        <v>0</v>
      </c>
    </row>
    <row r="318" spans="2:19" ht="29.25" customHeight="1">
      <c r="B318" s="293">
        <v>298</v>
      </c>
      <c r="C318" s="272" t="s">
        <v>195</v>
      </c>
      <c r="D318" s="294" t="s">
        <v>404</v>
      </c>
      <c r="E318" s="294" t="s">
        <v>427</v>
      </c>
      <c r="F318" s="32"/>
      <c r="G318" s="33"/>
      <c r="H318" s="95" t="str">
        <f t="shared" si="39"/>
        <v>No cotiza</v>
      </c>
      <c r="I318" s="33"/>
      <c r="J318" s="95" t="str">
        <f t="shared" si="40"/>
        <v>No cotiza</v>
      </c>
      <c r="K318" s="33"/>
      <c r="L318" s="95" t="str">
        <f t="shared" si="41"/>
        <v>No cotiza</v>
      </c>
      <c r="M318" s="285" t="str">
        <f t="shared" si="42"/>
        <v/>
      </c>
      <c r="O318" s="261" t="b">
        <f t="shared" si="43"/>
        <v>0</v>
      </c>
      <c r="P318" s="261" t="b">
        <f t="shared" si="45"/>
        <v>0</v>
      </c>
      <c r="Q318" s="261" t="b">
        <f t="shared" si="46"/>
        <v>0</v>
      </c>
      <c r="R318" s="261" t="b">
        <f t="shared" si="47"/>
        <v>0</v>
      </c>
      <c r="S318" s="80" t="b">
        <f t="shared" si="44"/>
        <v>0</v>
      </c>
    </row>
    <row r="319" spans="2:19" ht="29.25" customHeight="1">
      <c r="B319" s="293">
        <v>299</v>
      </c>
      <c r="C319" s="272" t="s">
        <v>195</v>
      </c>
      <c r="D319" s="294" t="s">
        <v>404</v>
      </c>
      <c r="E319" s="294" t="s">
        <v>428</v>
      </c>
      <c r="F319" s="32"/>
      <c r="G319" s="33"/>
      <c r="H319" s="95" t="str">
        <f t="shared" si="39"/>
        <v>No cotiza</v>
      </c>
      <c r="I319" s="33"/>
      <c r="J319" s="95" t="str">
        <f t="shared" si="40"/>
        <v>No cotiza</v>
      </c>
      <c r="K319" s="33"/>
      <c r="L319" s="95" t="str">
        <f t="shared" si="41"/>
        <v>No cotiza</v>
      </c>
      <c r="M319" s="285" t="str">
        <f t="shared" si="42"/>
        <v/>
      </c>
      <c r="O319" s="261" t="b">
        <f t="shared" si="43"/>
        <v>0</v>
      </c>
      <c r="P319" s="261" t="b">
        <f t="shared" si="45"/>
        <v>0</v>
      </c>
      <c r="Q319" s="261" t="b">
        <f t="shared" si="46"/>
        <v>0</v>
      </c>
      <c r="R319" s="261" t="b">
        <f t="shared" si="47"/>
        <v>0</v>
      </c>
      <c r="S319" s="80" t="b">
        <f t="shared" si="44"/>
        <v>0</v>
      </c>
    </row>
    <row r="320" spans="2:19" ht="29.25" customHeight="1">
      <c r="B320" s="293">
        <v>300</v>
      </c>
      <c r="C320" s="272" t="s">
        <v>196</v>
      </c>
      <c r="D320" s="294" t="s">
        <v>210</v>
      </c>
      <c r="E320" s="294" t="s">
        <v>417</v>
      </c>
      <c r="F320" s="32"/>
      <c r="G320" s="33"/>
      <c r="H320" s="95" t="str">
        <f t="shared" si="39"/>
        <v>No cotiza</v>
      </c>
      <c r="I320" s="33"/>
      <c r="J320" s="95" t="str">
        <f t="shared" si="40"/>
        <v>No cotiza</v>
      </c>
      <c r="K320" s="33"/>
      <c r="L320" s="95" t="str">
        <f t="shared" si="41"/>
        <v>No cotiza</v>
      </c>
      <c r="M320" s="285" t="str">
        <f t="shared" si="42"/>
        <v/>
      </c>
      <c r="O320" s="261" t="b">
        <f t="shared" si="43"/>
        <v>0</v>
      </c>
      <c r="P320" s="261" t="b">
        <f t="shared" si="45"/>
        <v>0</v>
      </c>
      <c r="Q320" s="261" t="b">
        <f t="shared" si="46"/>
        <v>0</v>
      </c>
      <c r="R320" s="261" t="b">
        <f t="shared" si="47"/>
        <v>0</v>
      </c>
      <c r="S320" s="80" t="b">
        <f t="shared" si="44"/>
        <v>0</v>
      </c>
    </row>
    <row r="321" spans="2:19" ht="29.25" customHeight="1">
      <c r="B321" s="293">
        <v>301</v>
      </c>
      <c r="C321" s="272" t="s">
        <v>196</v>
      </c>
      <c r="D321" s="294" t="s">
        <v>211</v>
      </c>
      <c r="E321" s="294" t="s">
        <v>418</v>
      </c>
      <c r="F321" s="32"/>
      <c r="G321" s="33"/>
      <c r="H321" s="95" t="str">
        <f t="shared" si="39"/>
        <v>No cotiza</v>
      </c>
      <c r="I321" s="33"/>
      <c r="J321" s="95" t="str">
        <f t="shared" si="40"/>
        <v>No cotiza</v>
      </c>
      <c r="K321" s="33"/>
      <c r="L321" s="95" t="str">
        <f t="shared" si="41"/>
        <v>No cotiza</v>
      </c>
      <c r="M321" s="285" t="str">
        <f t="shared" si="42"/>
        <v/>
      </c>
      <c r="O321" s="261" t="b">
        <f t="shared" si="43"/>
        <v>0</v>
      </c>
      <c r="P321" s="261" t="b">
        <f t="shared" si="45"/>
        <v>0</v>
      </c>
      <c r="Q321" s="261" t="b">
        <f t="shared" si="46"/>
        <v>0</v>
      </c>
      <c r="R321" s="261" t="b">
        <f t="shared" si="47"/>
        <v>0</v>
      </c>
      <c r="S321" s="80" t="b">
        <f t="shared" si="44"/>
        <v>0</v>
      </c>
    </row>
    <row r="322" spans="2:19" ht="29.25" customHeight="1">
      <c r="B322" s="293">
        <v>302</v>
      </c>
      <c r="C322" s="272" t="s">
        <v>196</v>
      </c>
      <c r="D322" s="294" t="s">
        <v>211</v>
      </c>
      <c r="E322" s="294" t="s">
        <v>419</v>
      </c>
      <c r="F322" s="32"/>
      <c r="G322" s="33"/>
      <c r="H322" s="95" t="str">
        <f t="shared" si="39"/>
        <v>No cotiza</v>
      </c>
      <c r="I322" s="33"/>
      <c r="J322" s="95" t="str">
        <f t="shared" si="40"/>
        <v>No cotiza</v>
      </c>
      <c r="K322" s="33"/>
      <c r="L322" s="95" t="str">
        <f t="shared" si="41"/>
        <v>No cotiza</v>
      </c>
      <c r="M322" s="285" t="str">
        <f t="shared" si="42"/>
        <v/>
      </c>
      <c r="O322" s="261" t="b">
        <f t="shared" si="43"/>
        <v>0</v>
      </c>
      <c r="P322" s="261" t="b">
        <f t="shared" si="45"/>
        <v>0</v>
      </c>
      <c r="Q322" s="261" t="b">
        <f t="shared" si="46"/>
        <v>0</v>
      </c>
      <c r="R322" s="261" t="b">
        <f t="shared" si="47"/>
        <v>0</v>
      </c>
      <c r="S322" s="80" t="b">
        <f t="shared" si="44"/>
        <v>0</v>
      </c>
    </row>
    <row r="323" spans="2:19" ht="29.25" customHeight="1">
      <c r="B323" s="293">
        <v>303</v>
      </c>
      <c r="C323" s="272" t="s">
        <v>196</v>
      </c>
      <c r="D323" s="294" t="s">
        <v>402</v>
      </c>
      <c r="E323" s="294" t="s">
        <v>417</v>
      </c>
      <c r="F323" s="32"/>
      <c r="G323" s="33"/>
      <c r="H323" s="95" t="str">
        <f t="shared" si="39"/>
        <v>No cotiza</v>
      </c>
      <c r="I323" s="33"/>
      <c r="J323" s="95" t="str">
        <f t="shared" si="40"/>
        <v>No cotiza</v>
      </c>
      <c r="K323" s="33"/>
      <c r="L323" s="95" t="str">
        <f t="shared" si="41"/>
        <v>No cotiza</v>
      </c>
      <c r="M323" s="285" t="str">
        <f t="shared" si="42"/>
        <v/>
      </c>
      <c r="O323" s="261" t="b">
        <f t="shared" si="43"/>
        <v>0</v>
      </c>
      <c r="P323" s="261" t="b">
        <f t="shared" si="45"/>
        <v>0</v>
      </c>
      <c r="Q323" s="261" t="b">
        <f t="shared" si="46"/>
        <v>0</v>
      </c>
      <c r="R323" s="261" t="b">
        <f t="shared" si="47"/>
        <v>0</v>
      </c>
      <c r="S323" s="80" t="b">
        <f t="shared" si="44"/>
        <v>0</v>
      </c>
    </row>
    <row r="324" spans="2:19" ht="29.25" customHeight="1">
      <c r="B324" s="293">
        <v>304</v>
      </c>
      <c r="C324" s="272" t="s">
        <v>196</v>
      </c>
      <c r="D324" s="294" t="s">
        <v>402</v>
      </c>
      <c r="E324" s="294" t="s">
        <v>418</v>
      </c>
      <c r="F324" s="32"/>
      <c r="G324" s="33"/>
      <c r="H324" s="95" t="str">
        <f t="shared" si="39"/>
        <v>No cotiza</v>
      </c>
      <c r="I324" s="33"/>
      <c r="J324" s="95" t="str">
        <f t="shared" si="40"/>
        <v>No cotiza</v>
      </c>
      <c r="K324" s="33"/>
      <c r="L324" s="95" t="str">
        <f t="shared" si="41"/>
        <v>No cotiza</v>
      </c>
      <c r="M324" s="285" t="str">
        <f t="shared" si="42"/>
        <v/>
      </c>
      <c r="O324" s="261" t="b">
        <f t="shared" si="43"/>
        <v>0</v>
      </c>
      <c r="P324" s="261" t="b">
        <f t="shared" si="45"/>
        <v>0</v>
      </c>
      <c r="Q324" s="261" t="b">
        <f t="shared" si="46"/>
        <v>0</v>
      </c>
      <c r="R324" s="261" t="b">
        <f t="shared" si="47"/>
        <v>0</v>
      </c>
      <c r="S324" s="80" t="b">
        <f t="shared" si="44"/>
        <v>0</v>
      </c>
    </row>
    <row r="325" spans="2:19" ht="29.25" customHeight="1">
      <c r="B325" s="293">
        <v>305</v>
      </c>
      <c r="C325" s="272" t="s">
        <v>196</v>
      </c>
      <c r="D325" s="294" t="s">
        <v>403</v>
      </c>
      <c r="E325" s="294" t="s">
        <v>417</v>
      </c>
      <c r="F325" s="32"/>
      <c r="G325" s="33"/>
      <c r="H325" s="95" t="str">
        <f t="shared" si="39"/>
        <v>No cotiza</v>
      </c>
      <c r="I325" s="33"/>
      <c r="J325" s="95" t="str">
        <f t="shared" si="40"/>
        <v>No cotiza</v>
      </c>
      <c r="K325" s="33"/>
      <c r="L325" s="95" t="str">
        <f t="shared" si="41"/>
        <v>No cotiza</v>
      </c>
      <c r="M325" s="285" t="str">
        <f t="shared" si="42"/>
        <v/>
      </c>
      <c r="O325" s="261" t="b">
        <f t="shared" si="43"/>
        <v>0</v>
      </c>
      <c r="P325" s="261" t="b">
        <f t="shared" si="45"/>
        <v>0</v>
      </c>
      <c r="Q325" s="261" t="b">
        <f t="shared" si="46"/>
        <v>0</v>
      </c>
      <c r="R325" s="261" t="b">
        <f t="shared" si="47"/>
        <v>0</v>
      </c>
      <c r="S325" s="80" t="b">
        <f t="shared" si="44"/>
        <v>0</v>
      </c>
    </row>
    <row r="326" spans="2:19" ht="29.25" customHeight="1">
      <c r="B326" s="293">
        <v>306</v>
      </c>
      <c r="C326" s="272" t="s">
        <v>196</v>
      </c>
      <c r="D326" s="294" t="s">
        <v>404</v>
      </c>
      <c r="E326" s="294" t="s">
        <v>417</v>
      </c>
      <c r="F326" s="32"/>
      <c r="G326" s="33"/>
      <c r="H326" s="95" t="str">
        <f t="shared" si="39"/>
        <v>No cotiza</v>
      </c>
      <c r="I326" s="33"/>
      <c r="J326" s="95" t="str">
        <f t="shared" si="40"/>
        <v>No cotiza</v>
      </c>
      <c r="K326" s="33"/>
      <c r="L326" s="95" t="str">
        <f t="shared" si="41"/>
        <v>No cotiza</v>
      </c>
      <c r="M326" s="285" t="str">
        <f t="shared" si="42"/>
        <v/>
      </c>
      <c r="O326" s="261" t="b">
        <f t="shared" si="43"/>
        <v>0</v>
      </c>
      <c r="P326" s="261" t="b">
        <f t="shared" si="45"/>
        <v>0</v>
      </c>
      <c r="Q326" s="261" t="b">
        <f t="shared" si="46"/>
        <v>0</v>
      </c>
      <c r="R326" s="261" t="b">
        <f t="shared" si="47"/>
        <v>0</v>
      </c>
      <c r="S326" s="80" t="b">
        <f t="shared" si="44"/>
        <v>0</v>
      </c>
    </row>
    <row r="327" spans="2:19" ht="29.25" customHeight="1">
      <c r="B327" s="293">
        <v>307</v>
      </c>
      <c r="C327" s="272" t="s">
        <v>196</v>
      </c>
      <c r="D327" s="294" t="s">
        <v>404</v>
      </c>
      <c r="E327" s="294" t="s">
        <v>418</v>
      </c>
      <c r="F327" s="32"/>
      <c r="G327" s="33"/>
      <c r="H327" s="95" t="str">
        <f t="shared" si="39"/>
        <v>No cotiza</v>
      </c>
      <c r="I327" s="33"/>
      <c r="J327" s="95" t="str">
        <f t="shared" si="40"/>
        <v>No cotiza</v>
      </c>
      <c r="K327" s="33"/>
      <c r="L327" s="95" t="str">
        <f t="shared" si="41"/>
        <v>No cotiza</v>
      </c>
      <c r="M327" s="285" t="str">
        <f t="shared" si="42"/>
        <v/>
      </c>
      <c r="O327" s="261" t="b">
        <f t="shared" si="43"/>
        <v>0</v>
      </c>
      <c r="P327" s="261" t="b">
        <f t="shared" si="45"/>
        <v>0</v>
      </c>
      <c r="Q327" s="261" t="b">
        <f t="shared" si="46"/>
        <v>0</v>
      </c>
      <c r="R327" s="261" t="b">
        <f t="shared" si="47"/>
        <v>0</v>
      </c>
      <c r="S327" s="80" t="b">
        <f t="shared" si="44"/>
        <v>0</v>
      </c>
    </row>
    <row r="328" spans="2:19" ht="29.25" customHeight="1">
      <c r="B328" s="293">
        <v>308</v>
      </c>
      <c r="C328" s="272" t="s">
        <v>196</v>
      </c>
      <c r="D328" s="294" t="s">
        <v>404</v>
      </c>
      <c r="E328" s="294" t="s">
        <v>420</v>
      </c>
      <c r="F328" s="32"/>
      <c r="G328" s="33"/>
      <c r="H328" s="95" t="str">
        <f t="shared" si="39"/>
        <v>No cotiza</v>
      </c>
      <c r="I328" s="33"/>
      <c r="J328" s="95" t="str">
        <f t="shared" si="40"/>
        <v>No cotiza</v>
      </c>
      <c r="K328" s="33"/>
      <c r="L328" s="95" t="str">
        <f t="shared" si="41"/>
        <v>No cotiza</v>
      </c>
      <c r="M328" s="285" t="str">
        <f t="shared" si="42"/>
        <v/>
      </c>
      <c r="O328" s="261" t="b">
        <f t="shared" si="43"/>
        <v>0</v>
      </c>
      <c r="P328" s="261" t="b">
        <f t="shared" si="45"/>
        <v>0</v>
      </c>
      <c r="Q328" s="261" t="b">
        <f t="shared" si="46"/>
        <v>0</v>
      </c>
      <c r="R328" s="261" t="b">
        <f t="shared" si="47"/>
        <v>0</v>
      </c>
      <c r="S328" s="80" t="b">
        <f t="shared" si="44"/>
        <v>0</v>
      </c>
    </row>
    <row r="329" spans="2:19" ht="29.25" customHeight="1">
      <c r="B329" s="293">
        <v>309</v>
      </c>
      <c r="C329" s="272" t="s">
        <v>196</v>
      </c>
      <c r="D329" s="294" t="s">
        <v>405</v>
      </c>
      <c r="E329" s="294" t="s">
        <v>417</v>
      </c>
      <c r="F329" s="32"/>
      <c r="G329" s="33"/>
      <c r="H329" s="95" t="str">
        <f t="shared" si="39"/>
        <v>No cotiza</v>
      </c>
      <c r="I329" s="33"/>
      <c r="J329" s="95" t="str">
        <f t="shared" si="40"/>
        <v>No cotiza</v>
      </c>
      <c r="K329" s="33"/>
      <c r="L329" s="95" t="str">
        <f t="shared" si="41"/>
        <v>No cotiza</v>
      </c>
      <c r="M329" s="285" t="str">
        <f t="shared" si="42"/>
        <v/>
      </c>
      <c r="O329" s="261" t="b">
        <f t="shared" si="43"/>
        <v>0</v>
      </c>
      <c r="P329" s="261" t="b">
        <f t="shared" si="45"/>
        <v>0</v>
      </c>
      <c r="Q329" s="261" t="b">
        <f t="shared" si="46"/>
        <v>0</v>
      </c>
      <c r="R329" s="261" t="b">
        <f t="shared" si="47"/>
        <v>0</v>
      </c>
      <c r="S329" s="80" t="b">
        <f t="shared" si="44"/>
        <v>0</v>
      </c>
    </row>
    <row r="330" spans="2:19" ht="29.25" customHeight="1">
      <c r="B330" s="293">
        <v>310</v>
      </c>
      <c r="C330" s="272" t="s">
        <v>196</v>
      </c>
      <c r="D330" s="294" t="s">
        <v>405</v>
      </c>
      <c r="E330" s="294" t="s">
        <v>418</v>
      </c>
      <c r="F330" s="32"/>
      <c r="G330" s="33"/>
      <c r="H330" s="95" t="str">
        <f t="shared" si="39"/>
        <v>No cotiza</v>
      </c>
      <c r="I330" s="33"/>
      <c r="J330" s="95" t="str">
        <f t="shared" si="40"/>
        <v>No cotiza</v>
      </c>
      <c r="K330" s="33"/>
      <c r="L330" s="95" t="str">
        <f t="shared" si="41"/>
        <v>No cotiza</v>
      </c>
      <c r="M330" s="285" t="str">
        <f t="shared" si="42"/>
        <v/>
      </c>
      <c r="O330" s="261" t="b">
        <f t="shared" si="43"/>
        <v>0</v>
      </c>
      <c r="P330" s="261" t="b">
        <f t="shared" si="45"/>
        <v>0</v>
      </c>
      <c r="Q330" s="261" t="b">
        <f t="shared" si="46"/>
        <v>0</v>
      </c>
      <c r="R330" s="261" t="b">
        <f t="shared" si="47"/>
        <v>0</v>
      </c>
      <c r="S330" s="80" t="b">
        <f t="shared" si="44"/>
        <v>0</v>
      </c>
    </row>
    <row r="331" spans="2:19" ht="29.25" customHeight="1">
      <c r="B331" s="293">
        <v>311</v>
      </c>
      <c r="C331" s="272" t="s">
        <v>196</v>
      </c>
      <c r="D331" s="294" t="s">
        <v>406</v>
      </c>
      <c r="E331" s="294" t="s">
        <v>417</v>
      </c>
      <c r="F331" s="32"/>
      <c r="G331" s="33"/>
      <c r="H331" s="95" t="str">
        <f t="shared" si="39"/>
        <v>No cotiza</v>
      </c>
      <c r="I331" s="33"/>
      <c r="J331" s="95" t="str">
        <f t="shared" si="40"/>
        <v>No cotiza</v>
      </c>
      <c r="K331" s="33"/>
      <c r="L331" s="95" t="str">
        <f t="shared" si="41"/>
        <v>No cotiza</v>
      </c>
      <c r="M331" s="285" t="str">
        <f t="shared" si="42"/>
        <v/>
      </c>
      <c r="O331" s="261" t="b">
        <f t="shared" si="43"/>
        <v>0</v>
      </c>
      <c r="P331" s="261" t="b">
        <f t="shared" si="45"/>
        <v>0</v>
      </c>
      <c r="Q331" s="261" t="b">
        <f t="shared" si="46"/>
        <v>0</v>
      </c>
      <c r="R331" s="261" t="b">
        <f t="shared" si="47"/>
        <v>0</v>
      </c>
      <c r="S331" s="80" t="b">
        <f t="shared" si="44"/>
        <v>0</v>
      </c>
    </row>
    <row r="332" spans="2:19" ht="29.25" customHeight="1">
      <c r="B332" s="293">
        <v>312</v>
      </c>
      <c r="C332" s="272" t="s">
        <v>196</v>
      </c>
      <c r="D332" s="294" t="s">
        <v>406</v>
      </c>
      <c r="E332" s="294" t="s">
        <v>418</v>
      </c>
      <c r="F332" s="32"/>
      <c r="G332" s="33"/>
      <c r="H332" s="95" t="str">
        <f t="shared" si="39"/>
        <v>No cotiza</v>
      </c>
      <c r="I332" s="33"/>
      <c r="J332" s="95" t="str">
        <f t="shared" si="40"/>
        <v>No cotiza</v>
      </c>
      <c r="K332" s="33"/>
      <c r="L332" s="95" t="str">
        <f t="shared" si="41"/>
        <v>No cotiza</v>
      </c>
      <c r="M332" s="285" t="str">
        <f t="shared" si="42"/>
        <v/>
      </c>
      <c r="O332" s="261" t="b">
        <f t="shared" si="43"/>
        <v>0</v>
      </c>
      <c r="P332" s="261" t="b">
        <f t="shared" si="45"/>
        <v>0</v>
      </c>
      <c r="Q332" s="261" t="b">
        <f t="shared" si="46"/>
        <v>0</v>
      </c>
      <c r="R332" s="261" t="b">
        <f t="shared" si="47"/>
        <v>0</v>
      </c>
      <c r="S332" s="80" t="b">
        <f t="shared" si="44"/>
        <v>0</v>
      </c>
    </row>
    <row r="333" spans="2:19" ht="29.25" customHeight="1">
      <c r="B333" s="293">
        <v>313</v>
      </c>
      <c r="C333" s="272" t="s">
        <v>196</v>
      </c>
      <c r="D333" s="294" t="s">
        <v>406</v>
      </c>
      <c r="E333" s="294" t="s">
        <v>420</v>
      </c>
      <c r="F333" s="32"/>
      <c r="G333" s="33"/>
      <c r="H333" s="95" t="str">
        <f t="shared" si="39"/>
        <v>No cotiza</v>
      </c>
      <c r="I333" s="33"/>
      <c r="J333" s="95" t="str">
        <f t="shared" si="40"/>
        <v>No cotiza</v>
      </c>
      <c r="K333" s="33"/>
      <c r="L333" s="95" t="str">
        <f t="shared" si="41"/>
        <v>No cotiza</v>
      </c>
      <c r="M333" s="285" t="str">
        <f t="shared" si="42"/>
        <v/>
      </c>
      <c r="O333" s="261" t="b">
        <f t="shared" si="43"/>
        <v>0</v>
      </c>
      <c r="P333" s="261" t="b">
        <f t="shared" si="45"/>
        <v>0</v>
      </c>
      <c r="Q333" s="261" t="b">
        <f t="shared" si="46"/>
        <v>0</v>
      </c>
      <c r="R333" s="261" t="b">
        <f t="shared" si="47"/>
        <v>0</v>
      </c>
      <c r="S333" s="80" t="b">
        <f t="shared" si="44"/>
        <v>0</v>
      </c>
    </row>
    <row r="334" spans="2:19" ht="29.25" customHeight="1">
      <c r="B334" s="293">
        <v>314</v>
      </c>
      <c r="C334" s="272" t="s">
        <v>196</v>
      </c>
      <c r="D334" s="294" t="s">
        <v>407</v>
      </c>
      <c r="E334" s="294" t="s">
        <v>417</v>
      </c>
      <c r="F334" s="32"/>
      <c r="G334" s="33"/>
      <c r="H334" s="95" t="str">
        <f t="shared" si="39"/>
        <v>No cotiza</v>
      </c>
      <c r="I334" s="33"/>
      <c r="J334" s="95" t="str">
        <f t="shared" si="40"/>
        <v>No cotiza</v>
      </c>
      <c r="K334" s="33"/>
      <c r="L334" s="95" t="str">
        <f t="shared" si="41"/>
        <v>No cotiza</v>
      </c>
      <c r="M334" s="285" t="str">
        <f t="shared" si="42"/>
        <v/>
      </c>
      <c r="O334" s="261" t="b">
        <f t="shared" si="43"/>
        <v>0</v>
      </c>
      <c r="P334" s="261" t="b">
        <f t="shared" si="45"/>
        <v>0</v>
      </c>
      <c r="Q334" s="261" t="b">
        <f t="shared" si="46"/>
        <v>0</v>
      </c>
      <c r="R334" s="261" t="b">
        <f t="shared" si="47"/>
        <v>0</v>
      </c>
      <c r="S334" s="80" t="b">
        <f t="shared" si="44"/>
        <v>0</v>
      </c>
    </row>
    <row r="335" spans="2:19" ht="29.25" customHeight="1">
      <c r="B335" s="293">
        <v>315</v>
      </c>
      <c r="C335" s="272" t="s">
        <v>196</v>
      </c>
      <c r="D335" s="294" t="s">
        <v>408</v>
      </c>
      <c r="E335" s="294" t="s">
        <v>417</v>
      </c>
      <c r="F335" s="32"/>
      <c r="G335" s="33"/>
      <c r="H335" s="95" t="str">
        <f t="shared" si="39"/>
        <v>No cotiza</v>
      </c>
      <c r="I335" s="33"/>
      <c r="J335" s="95" t="str">
        <f t="shared" si="40"/>
        <v>No cotiza</v>
      </c>
      <c r="K335" s="33"/>
      <c r="L335" s="95" t="str">
        <f t="shared" si="41"/>
        <v>No cotiza</v>
      </c>
      <c r="M335" s="285" t="str">
        <f t="shared" si="42"/>
        <v/>
      </c>
      <c r="O335" s="261" t="b">
        <f t="shared" si="43"/>
        <v>0</v>
      </c>
      <c r="P335" s="261" t="b">
        <f t="shared" si="45"/>
        <v>0</v>
      </c>
      <c r="Q335" s="261" t="b">
        <f t="shared" si="46"/>
        <v>0</v>
      </c>
      <c r="R335" s="261" t="b">
        <f t="shared" si="47"/>
        <v>0</v>
      </c>
      <c r="S335" s="80" t="b">
        <f t="shared" si="44"/>
        <v>0</v>
      </c>
    </row>
    <row r="336" spans="2:19" ht="29.25" customHeight="1">
      <c r="B336" s="293">
        <v>316</v>
      </c>
      <c r="C336" s="272" t="s">
        <v>196</v>
      </c>
      <c r="D336" s="294" t="s">
        <v>408</v>
      </c>
      <c r="E336" s="294" t="s">
        <v>421</v>
      </c>
      <c r="F336" s="32"/>
      <c r="G336" s="33"/>
      <c r="H336" s="95" t="str">
        <f t="shared" si="39"/>
        <v>No cotiza</v>
      </c>
      <c r="I336" s="33"/>
      <c r="J336" s="95" t="str">
        <f t="shared" si="40"/>
        <v>No cotiza</v>
      </c>
      <c r="K336" s="33"/>
      <c r="L336" s="95" t="str">
        <f t="shared" si="41"/>
        <v>No cotiza</v>
      </c>
      <c r="M336" s="285" t="str">
        <f t="shared" si="42"/>
        <v/>
      </c>
      <c r="O336" s="261" t="b">
        <f t="shared" si="43"/>
        <v>0</v>
      </c>
      <c r="P336" s="261" t="b">
        <f t="shared" si="45"/>
        <v>0</v>
      </c>
      <c r="Q336" s="261" t="b">
        <f t="shared" si="46"/>
        <v>0</v>
      </c>
      <c r="R336" s="261" t="b">
        <f t="shared" si="47"/>
        <v>0</v>
      </c>
      <c r="S336" s="80" t="b">
        <f t="shared" si="44"/>
        <v>0</v>
      </c>
    </row>
    <row r="337" spans="2:19" ht="29.25" customHeight="1">
      <c r="B337" s="293">
        <v>317</v>
      </c>
      <c r="C337" s="272" t="s">
        <v>196</v>
      </c>
      <c r="D337" s="294" t="s">
        <v>408</v>
      </c>
      <c r="E337" s="294" t="s">
        <v>418</v>
      </c>
      <c r="F337" s="32"/>
      <c r="G337" s="33"/>
      <c r="H337" s="95" t="str">
        <f t="shared" si="39"/>
        <v>No cotiza</v>
      </c>
      <c r="I337" s="33"/>
      <c r="J337" s="95" t="str">
        <f t="shared" si="40"/>
        <v>No cotiza</v>
      </c>
      <c r="K337" s="33"/>
      <c r="L337" s="95" t="str">
        <f t="shared" si="41"/>
        <v>No cotiza</v>
      </c>
      <c r="M337" s="285" t="str">
        <f t="shared" si="42"/>
        <v/>
      </c>
      <c r="O337" s="261" t="b">
        <f t="shared" si="43"/>
        <v>0</v>
      </c>
      <c r="P337" s="261" t="b">
        <f t="shared" si="45"/>
        <v>0</v>
      </c>
      <c r="Q337" s="261" t="b">
        <f t="shared" si="46"/>
        <v>0</v>
      </c>
      <c r="R337" s="261" t="b">
        <f t="shared" si="47"/>
        <v>0</v>
      </c>
      <c r="S337" s="80" t="b">
        <f t="shared" si="44"/>
        <v>0</v>
      </c>
    </row>
    <row r="338" spans="2:19" ht="29.25" customHeight="1">
      <c r="B338" s="293">
        <v>318</v>
      </c>
      <c r="C338" s="272" t="s">
        <v>196</v>
      </c>
      <c r="D338" s="294" t="s">
        <v>409</v>
      </c>
      <c r="E338" s="294" t="s">
        <v>418</v>
      </c>
      <c r="F338" s="32"/>
      <c r="G338" s="33"/>
      <c r="H338" s="95" t="str">
        <f t="shared" si="39"/>
        <v>No cotiza</v>
      </c>
      <c r="I338" s="33"/>
      <c r="J338" s="95" t="str">
        <f t="shared" si="40"/>
        <v>No cotiza</v>
      </c>
      <c r="K338" s="33"/>
      <c r="L338" s="95" t="str">
        <f t="shared" si="41"/>
        <v>No cotiza</v>
      </c>
      <c r="M338" s="285" t="str">
        <f t="shared" si="42"/>
        <v/>
      </c>
      <c r="O338" s="261" t="b">
        <f t="shared" si="43"/>
        <v>0</v>
      </c>
      <c r="P338" s="261" t="b">
        <f t="shared" si="45"/>
        <v>0</v>
      </c>
      <c r="Q338" s="261" t="b">
        <f t="shared" si="46"/>
        <v>0</v>
      </c>
      <c r="R338" s="261" t="b">
        <f t="shared" si="47"/>
        <v>0</v>
      </c>
      <c r="S338" s="80" t="b">
        <f t="shared" si="44"/>
        <v>0</v>
      </c>
    </row>
    <row r="339" spans="2:19" ht="29.25" customHeight="1">
      <c r="B339" s="293">
        <v>319</v>
      </c>
      <c r="C339" s="272" t="s">
        <v>196</v>
      </c>
      <c r="D339" s="294" t="s">
        <v>410</v>
      </c>
      <c r="E339" s="294" t="s">
        <v>419</v>
      </c>
      <c r="F339" s="32"/>
      <c r="G339" s="33"/>
      <c r="H339" s="95" t="str">
        <f t="shared" si="39"/>
        <v>No cotiza</v>
      </c>
      <c r="I339" s="33"/>
      <c r="J339" s="95" t="str">
        <f t="shared" si="40"/>
        <v>No cotiza</v>
      </c>
      <c r="K339" s="33"/>
      <c r="L339" s="95" t="str">
        <f t="shared" si="41"/>
        <v>No cotiza</v>
      </c>
      <c r="M339" s="285" t="str">
        <f t="shared" si="42"/>
        <v/>
      </c>
      <c r="O339" s="261" t="b">
        <f t="shared" si="43"/>
        <v>0</v>
      </c>
      <c r="P339" s="261" t="b">
        <f t="shared" si="45"/>
        <v>0</v>
      </c>
      <c r="Q339" s="261" t="b">
        <f t="shared" si="46"/>
        <v>0</v>
      </c>
      <c r="R339" s="261" t="b">
        <f t="shared" si="47"/>
        <v>0</v>
      </c>
      <c r="S339" s="80" t="b">
        <f t="shared" si="44"/>
        <v>0</v>
      </c>
    </row>
    <row r="340" spans="2:19" ht="29.25" customHeight="1">
      <c r="B340" s="293">
        <v>320</v>
      </c>
      <c r="C340" s="272" t="s">
        <v>196</v>
      </c>
      <c r="D340" s="294" t="s">
        <v>410</v>
      </c>
      <c r="E340" s="294" t="s">
        <v>420</v>
      </c>
      <c r="F340" s="32"/>
      <c r="G340" s="33"/>
      <c r="H340" s="95" t="str">
        <f t="shared" si="39"/>
        <v>No cotiza</v>
      </c>
      <c r="I340" s="33"/>
      <c r="J340" s="95" t="str">
        <f t="shared" si="40"/>
        <v>No cotiza</v>
      </c>
      <c r="K340" s="33"/>
      <c r="L340" s="95" t="str">
        <f t="shared" si="41"/>
        <v>No cotiza</v>
      </c>
      <c r="M340" s="285" t="str">
        <f t="shared" si="42"/>
        <v/>
      </c>
      <c r="O340" s="261" t="b">
        <f t="shared" si="43"/>
        <v>0</v>
      </c>
      <c r="P340" s="261" t="b">
        <f t="shared" si="45"/>
        <v>0</v>
      </c>
      <c r="Q340" s="261" t="b">
        <f t="shared" si="46"/>
        <v>0</v>
      </c>
      <c r="R340" s="261" t="b">
        <f t="shared" si="47"/>
        <v>0</v>
      </c>
      <c r="S340" s="80" t="b">
        <f t="shared" si="44"/>
        <v>0</v>
      </c>
    </row>
    <row r="341" spans="2:19" ht="29.25" customHeight="1">
      <c r="B341" s="293">
        <v>321</v>
      </c>
      <c r="C341" s="272" t="s">
        <v>196</v>
      </c>
      <c r="D341" s="294" t="s">
        <v>411</v>
      </c>
      <c r="E341" s="294" t="s">
        <v>417</v>
      </c>
      <c r="F341" s="32"/>
      <c r="G341" s="33"/>
      <c r="H341" s="95" t="str">
        <f t="shared" ref="H341:H356" si="48">IFERROR(IF(OR(AND($F341="",G341=""),AND($F341="No cotiza",G341="No cotiza")),"No cotiza",IF(OR($F341="",$F341="No cotiza"),"Especifique la tarifa IVA",IF(OR(G341="",G341="No cotiza"),"Especifique el precio unitario antes de IVA",ROUND(G341*(1+$F341),0)))),"Imposible calcular")</f>
        <v>No cotiza</v>
      </c>
      <c r="I341" s="33"/>
      <c r="J341" s="95" t="str">
        <f t="shared" ref="J341:J356" si="49">IFERROR(IF(OR(AND($F341="",I341=""),AND($F341="No cotiza",I341="No cotiza")),"No cotiza",IF(OR($F341="",$F341="No cotiza"),"Especifique la tarifa IVA",IF(OR(I341="",I341="No cotiza"),"Especifique el precio unitario antes de IVA",ROUND(I341*(1+$F341),0)))),"Imposible calcular")</f>
        <v>No cotiza</v>
      </c>
      <c r="K341" s="33"/>
      <c r="L341" s="95" t="str">
        <f t="shared" ref="L341:L356" si="50">IFERROR(IF(OR(AND($F341="",K341=""),AND($F341="No cotiza",K341="No cotiza")),"No cotiza",IF(OR($F341="",$F341="No cotiza"),"Especifique la tarifa IVA",IF(OR(K341="",K341="No cotiza"),"Especifique el precio unitario antes de IVA",ROUND(K341*(1+$F341),0)))),"Imposible calcular")</f>
        <v>No cotiza</v>
      </c>
      <c r="M341" s="285" t="str">
        <f t="shared" ref="M341:M356" si="51">IF(AND(G341&lt;&gt;"",I341&lt;&gt;"",I341&lt;=G341),"Favor revisar precios, se espera que el precio unitario aumente con la dificultad de acceso",IF(AND(G341&lt;&gt;"",K341&lt;&gt;"",K341&lt;=G341),"Favor revisar precios, se espera que el precio unitario aumente con la dificultad de acceso",IF(AND(I341&lt;&gt;"",K341&lt;&gt;"",K341&lt;=I341),"Favor revisar precios, se espera que el precio unitario aumente con la dificultad de acceso","")))</f>
        <v/>
      </c>
      <c r="O341" s="261" t="b">
        <f t="shared" ref="O341:O356" si="52">+F341&lt;&gt;""</f>
        <v>0</v>
      </c>
      <c r="P341" s="261" t="b">
        <f t="shared" si="45"/>
        <v>0</v>
      </c>
      <c r="Q341" s="261" t="b">
        <f t="shared" si="46"/>
        <v>0</v>
      </c>
      <c r="R341" s="261" t="b">
        <f t="shared" si="47"/>
        <v>0</v>
      </c>
      <c r="S341" s="80" t="b">
        <f t="shared" ref="S341:S356" si="53">+F341=19%</f>
        <v>0</v>
      </c>
    </row>
    <row r="342" spans="2:19" ht="29.25" customHeight="1">
      <c r="B342" s="293">
        <v>322</v>
      </c>
      <c r="C342" s="272" t="s">
        <v>196</v>
      </c>
      <c r="D342" s="294" t="s">
        <v>411</v>
      </c>
      <c r="E342" s="294" t="s">
        <v>418</v>
      </c>
      <c r="F342" s="32"/>
      <c r="G342" s="33"/>
      <c r="H342" s="95" t="str">
        <f t="shared" si="48"/>
        <v>No cotiza</v>
      </c>
      <c r="I342" s="33"/>
      <c r="J342" s="95" t="str">
        <f t="shared" si="49"/>
        <v>No cotiza</v>
      </c>
      <c r="K342" s="33"/>
      <c r="L342" s="95" t="str">
        <f t="shared" si="50"/>
        <v>No cotiza</v>
      </c>
      <c r="M342" s="285" t="str">
        <f t="shared" si="51"/>
        <v/>
      </c>
      <c r="O342" s="261" t="b">
        <f t="shared" si="52"/>
        <v>0</v>
      </c>
      <c r="P342" s="261" t="b">
        <f t="shared" si="45"/>
        <v>0</v>
      </c>
      <c r="Q342" s="261" t="b">
        <f t="shared" si="46"/>
        <v>0</v>
      </c>
      <c r="R342" s="261" t="b">
        <f t="shared" si="47"/>
        <v>0</v>
      </c>
      <c r="S342" s="80" t="b">
        <f t="shared" si="53"/>
        <v>0</v>
      </c>
    </row>
    <row r="343" spans="2:19" ht="29.25" customHeight="1">
      <c r="B343" s="293">
        <v>323</v>
      </c>
      <c r="C343" s="272" t="s">
        <v>196</v>
      </c>
      <c r="D343" s="294" t="s">
        <v>412</v>
      </c>
      <c r="E343" s="294" t="s">
        <v>417</v>
      </c>
      <c r="F343" s="32"/>
      <c r="G343" s="33"/>
      <c r="H343" s="95" t="str">
        <f t="shared" si="48"/>
        <v>No cotiza</v>
      </c>
      <c r="I343" s="33"/>
      <c r="J343" s="95" t="str">
        <f t="shared" si="49"/>
        <v>No cotiza</v>
      </c>
      <c r="K343" s="33"/>
      <c r="L343" s="95" t="str">
        <f t="shared" si="50"/>
        <v>No cotiza</v>
      </c>
      <c r="M343" s="285" t="str">
        <f t="shared" si="51"/>
        <v/>
      </c>
      <c r="O343" s="261" t="b">
        <f t="shared" si="52"/>
        <v>0</v>
      </c>
      <c r="P343" s="261" t="b">
        <f t="shared" si="45"/>
        <v>0</v>
      </c>
      <c r="Q343" s="261" t="b">
        <f t="shared" si="46"/>
        <v>0</v>
      </c>
      <c r="R343" s="261" t="b">
        <f t="shared" si="47"/>
        <v>0</v>
      </c>
      <c r="S343" s="80" t="b">
        <f t="shared" si="53"/>
        <v>0</v>
      </c>
    </row>
    <row r="344" spans="2:19" ht="29.25" customHeight="1">
      <c r="B344" s="293">
        <v>324</v>
      </c>
      <c r="C344" s="272" t="s">
        <v>196</v>
      </c>
      <c r="D344" s="294" t="s">
        <v>412</v>
      </c>
      <c r="E344" s="294" t="s">
        <v>418</v>
      </c>
      <c r="F344" s="32"/>
      <c r="G344" s="33"/>
      <c r="H344" s="95" t="str">
        <f t="shared" si="48"/>
        <v>No cotiza</v>
      </c>
      <c r="I344" s="33"/>
      <c r="J344" s="95" t="str">
        <f t="shared" si="49"/>
        <v>No cotiza</v>
      </c>
      <c r="K344" s="33"/>
      <c r="L344" s="95" t="str">
        <f t="shared" si="50"/>
        <v>No cotiza</v>
      </c>
      <c r="M344" s="285" t="str">
        <f t="shared" si="51"/>
        <v/>
      </c>
      <c r="O344" s="261" t="b">
        <f t="shared" si="52"/>
        <v>0</v>
      </c>
      <c r="P344" s="261" t="b">
        <f t="shared" si="45"/>
        <v>0</v>
      </c>
      <c r="Q344" s="261" t="b">
        <f t="shared" si="46"/>
        <v>0</v>
      </c>
      <c r="R344" s="261" t="b">
        <f t="shared" si="47"/>
        <v>0</v>
      </c>
      <c r="S344" s="80" t="b">
        <f t="shared" si="53"/>
        <v>0</v>
      </c>
    </row>
    <row r="345" spans="2:19" ht="29.25" customHeight="1">
      <c r="B345" s="293">
        <v>325</v>
      </c>
      <c r="C345" s="272" t="s">
        <v>196</v>
      </c>
      <c r="D345" s="294" t="s">
        <v>413</v>
      </c>
      <c r="E345" s="294" t="s">
        <v>417</v>
      </c>
      <c r="F345" s="32"/>
      <c r="G345" s="33"/>
      <c r="H345" s="95" t="str">
        <f t="shared" si="48"/>
        <v>No cotiza</v>
      </c>
      <c r="I345" s="33"/>
      <c r="J345" s="95" t="str">
        <f t="shared" si="49"/>
        <v>No cotiza</v>
      </c>
      <c r="K345" s="33"/>
      <c r="L345" s="95" t="str">
        <f t="shared" si="50"/>
        <v>No cotiza</v>
      </c>
      <c r="M345" s="285" t="str">
        <f t="shared" si="51"/>
        <v/>
      </c>
      <c r="O345" s="261" t="b">
        <f t="shared" si="52"/>
        <v>0</v>
      </c>
      <c r="P345" s="261" t="b">
        <f t="shared" si="45"/>
        <v>0</v>
      </c>
      <c r="Q345" s="261" t="b">
        <f t="shared" si="46"/>
        <v>0</v>
      </c>
      <c r="R345" s="261" t="b">
        <f t="shared" si="47"/>
        <v>0</v>
      </c>
      <c r="S345" s="80" t="b">
        <f t="shared" si="53"/>
        <v>0</v>
      </c>
    </row>
    <row r="346" spans="2:19" ht="29.25" customHeight="1">
      <c r="B346" s="293">
        <v>326</v>
      </c>
      <c r="C346" s="272" t="s">
        <v>197</v>
      </c>
      <c r="D346" s="294" t="s">
        <v>430</v>
      </c>
      <c r="E346" s="294" t="s">
        <v>430</v>
      </c>
      <c r="F346" s="32"/>
      <c r="G346" s="33"/>
      <c r="H346" s="95" t="str">
        <f t="shared" si="48"/>
        <v>No cotiza</v>
      </c>
      <c r="I346" s="33"/>
      <c r="J346" s="95" t="str">
        <f t="shared" si="49"/>
        <v>No cotiza</v>
      </c>
      <c r="K346" s="33"/>
      <c r="L346" s="95" t="str">
        <f t="shared" si="50"/>
        <v>No cotiza</v>
      </c>
      <c r="M346" s="285" t="str">
        <f t="shared" si="51"/>
        <v/>
      </c>
      <c r="O346" s="261" t="b">
        <f t="shared" si="52"/>
        <v>0</v>
      </c>
      <c r="P346" s="261" t="b">
        <f t="shared" si="45"/>
        <v>0</v>
      </c>
      <c r="Q346" s="261" t="b">
        <f t="shared" si="46"/>
        <v>0</v>
      </c>
      <c r="R346" s="261" t="b">
        <f t="shared" si="47"/>
        <v>0</v>
      </c>
      <c r="S346" s="80" t="b">
        <f t="shared" si="53"/>
        <v>0</v>
      </c>
    </row>
    <row r="347" spans="2:19" ht="29.25" customHeight="1">
      <c r="B347" s="293">
        <v>327</v>
      </c>
      <c r="C347" s="272" t="s">
        <v>198</v>
      </c>
      <c r="D347" s="294" t="s">
        <v>430</v>
      </c>
      <c r="E347" s="294" t="s">
        <v>430</v>
      </c>
      <c r="F347" s="32"/>
      <c r="G347" s="33"/>
      <c r="H347" s="95" t="str">
        <f t="shared" si="48"/>
        <v>No cotiza</v>
      </c>
      <c r="I347" s="33"/>
      <c r="J347" s="95" t="str">
        <f t="shared" si="49"/>
        <v>No cotiza</v>
      </c>
      <c r="K347" s="33"/>
      <c r="L347" s="95" t="str">
        <f t="shared" si="50"/>
        <v>No cotiza</v>
      </c>
      <c r="M347" s="285" t="str">
        <f t="shared" si="51"/>
        <v/>
      </c>
      <c r="O347" s="261" t="b">
        <f t="shared" si="52"/>
        <v>0</v>
      </c>
      <c r="P347" s="261" t="b">
        <f t="shared" si="45"/>
        <v>0</v>
      </c>
      <c r="Q347" s="261" t="b">
        <f t="shared" si="46"/>
        <v>0</v>
      </c>
      <c r="R347" s="261" t="b">
        <f t="shared" si="47"/>
        <v>0</v>
      </c>
      <c r="S347" s="80" t="b">
        <f t="shared" si="53"/>
        <v>0</v>
      </c>
    </row>
    <row r="348" spans="2:19" ht="29.25" customHeight="1">
      <c r="B348" s="293">
        <v>328</v>
      </c>
      <c r="C348" s="272" t="s">
        <v>199</v>
      </c>
      <c r="D348" s="294" t="s">
        <v>430</v>
      </c>
      <c r="E348" s="294" t="s">
        <v>430</v>
      </c>
      <c r="F348" s="32"/>
      <c r="G348" s="33"/>
      <c r="H348" s="95" t="str">
        <f t="shared" si="48"/>
        <v>No cotiza</v>
      </c>
      <c r="I348" s="33"/>
      <c r="J348" s="95" t="str">
        <f t="shared" si="49"/>
        <v>No cotiza</v>
      </c>
      <c r="K348" s="33"/>
      <c r="L348" s="95" t="str">
        <f t="shared" si="50"/>
        <v>No cotiza</v>
      </c>
      <c r="M348" s="285" t="str">
        <f t="shared" si="51"/>
        <v/>
      </c>
      <c r="O348" s="261" t="b">
        <f t="shared" si="52"/>
        <v>0</v>
      </c>
      <c r="P348" s="261" t="b">
        <f t="shared" si="45"/>
        <v>0</v>
      </c>
      <c r="Q348" s="261" t="b">
        <f t="shared" si="46"/>
        <v>0</v>
      </c>
      <c r="R348" s="261" t="b">
        <f t="shared" si="47"/>
        <v>0</v>
      </c>
      <c r="S348" s="80" t="b">
        <f t="shared" si="53"/>
        <v>0</v>
      </c>
    </row>
    <row r="349" spans="2:19" ht="29.25" customHeight="1">
      <c r="B349" s="293">
        <v>329</v>
      </c>
      <c r="C349" s="272" t="s">
        <v>200</v>
      </c>
      <c r="D349" s="294" t="s">
        <v>430</v>
      </c>
      <c r="E349" s="294" t="s">
        <v>430</v>
      </c>
      <c r="F349" s="32"/>
      <c r="G349" s="33"/>
      <c r="H349" s="95" t="str">
        <f t="shared" si="48"/>
        <v>No cotiza</v>
      </c>
      <c r="I349" s="33"/>
      <c r="J349" s="95" t="str">
        <f t="shared" si="49"/>
        <v>No cotiza</v>
      </c>
      <c r="K349" s="33"/>
      <c r="L349" s="95" t="str">
        <f t="shared" si="50"/>
        <v>No cotiza</v>
      </c>
      <c r="M349" s="285" t="str">
        <f t="shared" si="51"/>
        <v/>
      </c>
      <c r="O349" s="261" t="b">
        <f t="shared" si="52"/>
        <v>0</v>
      </c>
      <c r="P349" s="261" t="b">
        <f t="shared" si="45"/>
        <v>0</v>
      </c>
      <c r="Q349" s="261" t="b">
        <f t="shared" si="46"/>
        <v>0</v>
      </c>
      <c r="R349" s="261" t="b">
        <f t="shared" si="47"/>
        <v>0</v>
      </c>
      <c r="S349" s="80" t="b">
        <f t="shared" si="53"/>
        <v>0</v>
      </c>
    </row>
    <row r="350" spans="2:19" ht="29.25" customHeight="1">
      <c r="B350" s="293">
        <v>330</v>
      </c>
      <c r="C350" s="272" t="s">
        <v>201</v>
      </c>
      <c r="D350" s="294" t="s">
        <v>430</v>
      </c>
      <c r="E350" s="294" t="s">
        <v>430</v>
      </c>
      <c r="F350" s="32"/>
      <c r="G350" s="33"/>
      <c r="H350" s="95" t="str">
        <f t="shared" si="48"/>
        <v>No cotiza</v>
      </c>
      <c r="I350" s="33"/>
      <c r="J350" s="95" t="str">
        <f t="shared" si="49"/>
        <v>No cotiza</v>
      </c>
      <c r="K350" s="33"/>
      <c r="L350" s="95" t="str">
        <f t="shared" si="50"/>
        <v>No cotiza</v>
      </c>
      <c r="M350" s="285" t="str">
        <f t="shared" si="51"/>
        <v/>
      </c>
      <c r="O350" s="261" t="b">
        <f t="shared" si="52"/>
        <v>0</v>
      </c>
      <c r="P350" s="261" t="b">
        <f t="shared" si="45"/>
        <v>0</v>
      </c>
      <c r="Q350" s="261" t="b">
        <f t="shared" si="46"/>
        <v>0</v>
      </c>
      <c r="R350" s="261" t="b">
        <f t="shared" si="47"/>
        <v>0</v>
      </c>
      <c r="S350" s="80" t="b">
        <f t="shared" si="53"/>
        <v>0</v>
      </c>
    </row>
    <row r="351" spans="2:19" ht="29.25" customHeight="1">
      <c r="B351" s="293">
        <v>331</v>
      </c>
      <c r="C351" s="272" t="s">
        <v>201</v>
      </c>
      <c r="D351" s="294" t="s">
        <v>430</v>
      </c>
      <c r="E351" s="294" t="s">
        <v>430</v>
      </c>
      <c r="F351" s="32"/>
      <c r="G351" s="33"/>
      <c r="H351" s="95" t="str">
        <f t="shared" si="48"/>
        <v>No cotiza</v>
      </c>
      <c r="I351" s="33"/>
      <c r="J351" s="95" t="str">
        <f t="shared" si="49"/>
        <v>No cotiza</v>
      </c>
      <c r="K351" s="33"/>
      <c r="L351" s="95" t="str">
        <f t="shared" si="50"/>
        <v>No cotiza</v>
      </c>
      <c r="M351" s="285" t="str">
        <f t="shared" si="51"/>
        <v/>
      </c>
      <c r="O351" s="261" t="b">
        <f t="shared" si="52"/>
        <v>0</v>
      </c>
      <c r="P351" s="261" t="b">
        <f t="shared" ref="P351:P356" si="54">+G351&lt;&gt;""</f>
        <v>0</v>
      </c>
      <c r="Q351" s="261" t="b">
        <f t="shared" ref="Q351:Q356" si="55">+I351&lt;&gt;""</f>
        <v>0</v>
      </c>
      <c r="R351" s="261" t="b">
        <f t="shared" ref="R351:R356" si="56">+K351&lt;&gt;""</f>
        <v>0</v>
      </c>
      <c r="S351" s="80" t="b">
        <f t="shared" si="53"/>
        <v>0</v>
      </c>
    </row>
    <row r="352" spans="2:19" ht="29.25" customHeight="1">
      <c r="B352" s="293">
        <v>332</v>
      </c>
      <c r="C352" s="272" t="s">
        <v>202</v>
      </c>
      <c r="D352" s="294" t="s">
        <v>430</v>
      </c>
      <c r="E352" s="294" t="s">
        <v>430</v>
      </c>
      <c r="F352" s="32"/>
      <c r="G352" s="33"/>
      <c r="H352" s="95" t="str">
        <f t="shared" si="48"/>
        <v>No cotiza</v>
      </c>
      <c r="I352" s="33"/>
      <c r="J352" s="95" t="str">
        <f t="shared" si="49"/>
        <v>No cotiza</v>
      </c>
      <c r="K352" s="33"/>
      <c r="L352" s="95" t="str">
        <f t="shared" si="50"/>
        <v>No cotiza</v>
      </c>
      <c r="M352" s="285" t="str">
        <f t="shared" si="51"/>
        <v/>
      </c>
      <c r="O352" s="261" t="b">
        <f t="shared" si="52"/>
        <v>0</v>
      </c>
      <c r="P352" s="261" t="b">
        <f t="shared" si="54"/>
        <v>0</v>
      </c>
      <c r="Q352" s="261" t="b">
        <f t="shared" si="55"/>
        <v>0</v>
      </c>
      <c r="R352" s="261" t="b">
        <f t="shared" si="56"/>
        <v>0</v>
      </c>
      <c r="S352" s="80" t="b">
        <f t="shared" si="53"/>
        <v>0</v>
      </c>
    </row>
    <row r="353" spans="2:19" ht="29.25" customHeight="1">
      <c r="B353" s="293">
        <v>333</v>
      </c>
      <c r="C353" s="272" t="s">
        <v>203</v>
      </c>
      <c r="D353" s="294" t="s">
        <v>430</v>
      </c>
      <c r="E353" s="294" t="s">
        <v>430</v>
      </c>
      <c r="F353" s="32"/>
      <c r="G353" s="33"/>
      <c r="H353" s="95" t="str">
        <f t="shared" si="48"/>
        <v>No cotiza</v>
      </c>
      <c r="I353" s="33"/>
      <c r="J353" s="95" t="str">
        <f t="shared" si="49"/>
        <v>No cotiza</v>
      </c>
      <c r="K353" s="33"/>
      <c r="L353" s="95" t="str">
        <f t="shared" si="50"/>
        <v>No cotiza</v>
      </c>
      <c r="M353" s="285" t="str">
        <f t="shared" si="51"/>
        <v/>
      </c>
      <c r="O353" s="261" t="b">
        <f t="shared" si="52"/>
        <v>0</v>
      </c>
      <c r="P353" s="261" t="b">
        <f t="shared" si="54"/>
        <v>0</v>
      </c>
      <c r="Q353" s="261" t="b">
        <f t="shared" si="55"/>
        <v>0</v>
      </c>
      <c r="R353" s="261" t="b">
        <f t="shared" si="56"/>
        <v>0</v>
      </c>
      <c r="S353" s="80" t="b">
        <f t="shared" si="53"/>
        <v>0</v>
      </c>
    </row>
    <row r="354" spans="2:19" ht="29.25" customHeight="1">
      <c r="B354" s="293">
        <v>334</v>
      </c>
      <c r="C354" s="272" t="s">
        <v>204</v>
      </c>
      <c r="D354" s="294" t="s">
        <v>430</v>
      </c>
      <c r="E354" s="294" t="s">
        <v>430</v>
      </c>
      <c r="F354" s="32"/>
      <c r="G354" s="33"/>
      <c r="H354" s="95" t="str">
        <f t="shared" si="48"/>
        <v>No cotiza</v>
      </c>
      <c r="I354" s="33"/>
      <c r="J354" s="95" t="str">
        <f t="shared" si="49"/>
        <v>No cotiza</v>
      </c>
      <c r="K354" s="33"/>
      <c r="L354" s="95" t="str">
        <f t="shared" si="50"/>
        <v>No cotiza</v>
      </c>
      <c r="M354" s="285" t="str">
        <f t="shared" si="51"/>
        <v/>
      </c>
      <c r="O354" s="261" t="b">
        <f t="shared" si="52"/>
        <v>0</v>
      </c>
      <c r="P354" s="261" t="b">
        <f t="shared" si="54"/>
        <v>0</v>
      </c>
      <c r="Q354" s="261" t="b">
        <f t="shared" si="55"/>
        <v>0</v>
      </c>
      <c r="R354" s="261" t="b">
        <f t="shared" si="56"/>
        <v>0</v>
      </c>
      <c r="S354" s="80" t="b">
        <f t="shared" si="53"/>
        <v>0</v>
      </c>
    </row>
    <row r="355" spans="2:19" ht="29.25" customHeight="1">
      <c r="B355" s="293">
        <v>335</v>
      </c>
      <c r="C355" s="272" t="s">
        <v>205</v>
      </c>
      <c r="D355" s="294" t="s">
        <v>430</v>
      </c>
      <c r="E355" s="294" t="s">
        <v>430</v>
      </c>
      <c r="F355" s="32"/>
      <c r="G355" s="33"/>
      <c r="H355" s="95" t="str">
        <f t="shared" si="48"/>
        <v>No cotiza</v>
      </c>
      <c r="I355" s="33"/>
      <c r="J355" s="95" t="str">
        <f t="shared" si="49"/>
        <v>No cotiza</v>
      </c>
      <c r="K355" s="33"/>
      <c r="L355" s="95" t="str">
        <f t="shared" si="50"/>
        <v>No cotiza</v>
      </c>
      <c r="M355" s="285" t="str">
        <f t="shared" si="51"/>
        <v/>
      </c>
      <c r="O355" s="261" t="b">
        <f t="shared" si="52"/>
        <v>0</v>
      </c>
      <c r="P355" s="261" t="b">
        <f t="shared" si="54"/>
        <v>0</v>
      </c>
      <c r="Q355" s="261" t="b">
        <f t="shared" si="55"/>
        <v>0</v>
      </c>
      <c r="R355" s="261" t="b">
        <f t="shared" si="56"/>
        <v>0</v>
      </c>
      <c r="S355" s="80" t="b">
        <f t="shared" si="53"/>
        <v>0</v>
      </c>
    </row>
    <row r="356" spans="2:19" ht="29.25" customHeight="1">
      <c r="B356" s="293">
        <v>336</v>
      </c>
      <c r="C356" s="272" t="s">
        <v>206</v>
      </c>
      <c r="D356" s="294" t="s">
        <v>430</v>
      </c>
      <c r="E356" s="294" t="s">
        <v>430</v>
      </c>
      <c r="F356" s="32"/>
      <c r="G356" s="33"/>
      <c r="H356" s="95" t="str">
        <f t="shared" si="48"/>
        <v>No cotiza</v>
      </c>
      <c r="I356" s="33"/>
      <c r="J356" s="95" t="str">
        <f t="shared" si="49"/>
        <v>No cotiza</v>
      </c>
      <c r="K356" s="33"/>
      <c r="L356" s="95" t="str">
        <f t="shared" si="50"/>
        <v>No cotiza</v>
      </c>
      <c r="M356" s="285" t="str">
        <f t="shared" si="51"/>
        <v/>
      </c>
      <c r="O356" s="261" t="b">
        <f t="shared" si="52"/>
        <v>0</v>
      </c>
      <c r="P356" s="261" t="b">
        <f t="shared" si="54"/>
        <v>0</v>
      </c>
      <c r="Q356" s="261" t="b">
        <f t="shared" si="55"/>
        <v>0</v>
      </c>
      <c r="R356" s="261" t="b">
        <f t="shared" si="56"/>
        <v>0</v>
      </c>
      <c r="S356" s="80" t="b">
        <f t="shared" si="53"/>
        <v>0</v>
      </c>
    </row>
    <row r="357" spans="2:19" ht="9.75" customHeight="1">
      <c r="C357" s="286"/>
      <c r="D357" s="286"/>
      <c r="E357" s="286"/>
      <c r="F357" s="287"/>
      <c r="G357" s="288"/>
      <c r="H357" s="288"/>
      <c r="I357" s="288"/>
      <c r="J357" s="286"/>
    </row>
    <row r="358" spans="2:19" ht="15" customHeight="1">
      <c r="B358" s="461" t="s">
        <v>21</v>
      </c>
      <c r="C358" s="461"/>
      <c r="D358" s="461"/>
      <c r="E358" s="461"/>
      <c r="F358" s="461"/>
      <c r="G358" s="461"/>
      <c r="H358" s="461"/>
      <c r="I358" s="461"/>
      <c r="J358" s="461"/>
      <c r="K358" s="461"/>
      <c r="L358" s="461"/>
      <c r="M358" s="461"/>
    </row>
    <row r="359" spans="2:19" ht="60.75" customHeight="1">
      <c r="B359" s="378" t="s">
        <v>207</v>
      </c>
      <c r="C359" s="378"/>
      <c r="D359" s="378"/>
      <c r="E359" s="378"/>
      <c r="F359" s="378"/>
      <c r="G359" s="378"/>
      <c r="H359" s="378"/>
      <c r="I359" s="378"/>
      <c r="J359" s="378"/>
      <c r="K359" s="378"/>
      <c r="L359" s="378"/>
      <c r="M359" s="378"/>
    </row>
    <row r="360" spans="2:19" ht="57.6" customHeight="1">
      <c r="B360" s="378" t="s">
        <v>208</v>
      </c>
      <c r="C360" s="378"/>
      <c r="D360" s="378"/>
      <c r="E360" s="378"/>
      <c r="F360" s="378"/>
      <c r="G360" s="378"/>
      <c r="H360" s="378"/>
      <c r="I360" s="378"/>
      <c r="J360" s="378"/>
      <c r="K360" s="378"/>
      <c r="L360" s="378"/>
      <c r="M360" s="378"/>
    </row>
  </sheetData>
  <sheetProtection algorithmName="SHA-512" hashValue="YEWKZif8oOQ4RnMj6q51JYLEMRNqP+O3j8/fCt9srZGCIAbSzi7SJTuqCxo41Z2GLSwVyDgb4YvXWC9yKJCbnQ==" saltValue="SG0Bj6ty/XdN5QqZFEx1fQ==" spinCount="100000" sheet="1" objects="1" scenarios="1"/>
  <customSheetViews>
    <customSheetView guid="{2DE05A1E-2A9D-45CF-B641-9402CFE8498D}" showGridLines="0" fitToPage="1" hiddenRows="1" hiddenColumns="1">
      <selection activeCell="B83" sqref="B83"/>
      <pageMargins left="0.39370078740157483" right="0.39370078740157483" top="0.35433070866141736" bottom="0.35433070866141736" header="0.31496062992125984" footer="0.31496062992125984"/>
      <printOptions horizontalCentered="1"/>
      <pageSetup scale="54" fitToHeight="0" orientation="portrait" r:id="rId1"/>
    </customSheetView>
    <customSheetView guid="{16B7AF3D-8B09-44EC-A8B4-3132B93ABEA1}" showGridLines="0" fitToPage="1" hiddenRows="1" hiddenColumns="1">
      <selection activeCell="C10" sqref="C10"/>
      <pageMargins left="0.39370078740157483" right="0.39370078740157483" top="0.35433070866141736" bottom="0.35433070866141736" header="0.31496062992125984" footer="0.31496062992125984"/>
      <printOptions horizontalCentered="1"/>
      <pageSetup scale="54" fitToHeight="0" orientation="portrait" r:id="rId2"/>
    </customSheetView>
  </customSheetViews>
  <mergeCells count="24">
    <mergeCell ref="B2:L2"/>
    <mergeCell ref="B11:M11"/>
    <mergeCell ref="B12:M12"/>
    <mergeCell ref="B10:M10"/>
    <mergeCell ref="L6:M6"/>
    <mergeCell ref="L7:M7"/>
    <mergeCell ref="L8:M8"/>
    <mergeCell ref="B4:M4"/>
    <mergeCell ref="B6:C6"/>
    <mergeCell ref="B7:C7"/>
    <mergeCell ref="B8:C8"/>
    <mergeCell ref="G19:H19"/>
    <mergeCell ref="I19:J19"/>
    <mergeCell ref="K19:L19"/>
    <mergeCell ref="B360:M360"/>
    <mergeCell ref="M19:M20"/>
    <mergeCell ref="B19:C19"/>
    <mergeCell ref="B359:M359"/>
    <mergeCell ref="B358:M358"/>
    <mergeCell ref="H16:I16"/>
    <mergeCell ref="H17:I17"/>
    <mergeCell ref="B14:C14"/>
    <mergeCell ref="B16:G16"/>
    <mergeCell ref="B17:G17"/>
  </mergeCells>
  <conditionalFormatting sqref="G30:G356">
    <cfRule type="containsText" dxfId="11" priority="46" operator="containsText" text="No cotiza">
      <formula>NOT(ISERROR(SEARCH("No cotiza",G30)))</formula>
    </cfRule>
  </conditionalFormatting>
  <conditionalFormatting sqref="I21:I356 K21:K356">
    <cfRule type="expression" dxfId="10" priority="45">
      <formula>(V21=TRUE)</formula>
    </cfRule>
  </conditionalFormatting>
  <conditionalFormatting sqref="I30:I356">
    <cfRule type="containsText" dxfId="9" priority="44" operator="containsText" text="No cotiza">
      <formula>NOT(ISERROR(SEARCH("No cotiza",I30)))</formula>
    </cfRule>
  </conditionalFormatting>
  <conditionalFormatting sqref="K30:K356">
    <cfRule type="containsText" dxfId="8" priority="42" operator="containsText" text="No cotiza">
      <formula>NOT(ISERROR(SEARCH("No cotiza",K30)))</formula>
    </cfRule>
  </conditionalFormatting>
  <conditionalFormatting sqref="H21:H356">
    <cfRule type="containsText" dxfId="7" priority="40" operator="containsText" text="No cotiza">
      <formula>NOT(ISERROR(SEARCH("No cotiza",H21)))</formula>
    </cfRule>
  </conditionalFormatting>
  <conditionalFormatting sqref="J21:J356">
    <cfRule type="containsText" dxfId="6" priority="39" operator="containsText" text="No cotiza">
      <formula>NOT(ISERROR(SEARCH("No cotiza",J21)))</formula>
    </cfRule>
  </conditionalFormatting>
  <conditionalFormatting sqref="L21:L356">
    <cfRule type="containsText" dxfId="5" priority="38" operator="containsText" text="No cotiza">
      <formula>NOT(ISERROR(SEARCH("No cotiza",L21)))</formula>
    </cfRule>
  </conditionalFormatting>
  <conditionalFormatting sqref="G21:G356">
    <cfRule type="containsText" dxfId="4" priority="9" operator="containsText" text="No cotiza">
      <formula>NOT(ISERROR(SEARCH("No cotiza",G21)))</formula>
    </cfRule>
  </conditionalFormatting>
  <conditionalFormatting sqref="I21:I356">
    <cfRule type="containsText" dxfId="3" priority="7" operator="containsText" text="No cotiza">
      <formula>NOT(ISERROR(SEARCH("No cotiza",I21)))</formula>
    </cfRule>
  </conditionalFormatting>
  <conditionalFormatting sqref="K21:K356">
    <cfRule type="containsText" dxfId="2" priority="6" operator="containsText" text="No cotiza">
      <formula>NOT(ISERROR(SEARCH("No cotiza",K21)))</formula>
    </cfRule>
  </conditionalFormatting>
  <conditionalFormatting sqref="M21:M356">
    <cfRule type="containsText" dxfId="1" priority="1" operator="containsText" text="precios">
      <formula>NOT(ISERROR(SEARCH("precios",M21)))</formula>
    </cfRule>
  </conditionalFormatting>
  <conditionalFormatting sqref="G21:G356">
    <cfRule type="expression" dxfId="0" priority="59">
      <formula>(R21=TRUE)</formula>
    </cfRule>
  </conditionalFormatting>
  <dataValidations count="3">
    <dataValidation type="decimal" allowBlank="1" showInputMessage="1" showErrorMessage="1" errorTitle="Tarifa IVA" error="La tarifa IVA debe ser un valor numerico manor o igual que 0" promptTitle="Tarifa IVA" prompt="Si es diferente a 19%, favor adjuntar justificación" sqref="F30:F356">
      <formula1>0</formula1>
      <formula2>1</formula2>
    </dataValidation>
    <dataValidation type="whole" allowBlank="1" showInputMessage="1" showErrorMessage="1" errorTitle="Precio Unitario antes de IVA" error="Debe ser un valor entero mayor que cero" sqref="G30:G356 I30:I356 K30:K356">
      <formula1>0</formula1>
      <formula2>9.99999999999999E+39</formula2>
    </dataValidation>
    <dataValidation type="whole" allowBlank="1" showInputMessage="1" showErrorMessage="1" errorTitle="Precio Unitario antes de IVA" error="Debe ser un valor entero mayor que cero" sqref="J21:J356 H21:H356 L21:L356">
      <formula1>0</formula1>
      <formula2>9.99999999999999E+36</formula2>
    </dataValidation>
  </dataValidations>
  <printOptions horizontalCentered="1"/>
  <pageMargins left="0.39370078740157483" right="0.39370078740157483" top="0.35433070866141736" bottom="0.35433070866141736" header="0.31496062992125984" footer="0.31496062992125984"/>
  <pageSetup scale="61"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3" tint="-0.499984740745262"/>
  </sheetPr>
  <dimension ref="A1:S91"/>
  <sheetViews>
    <sheetView showGridLines="0" topLeftCell="A16" zoomScaleNormal="100" workbookViewId="0">
      <selection activeCell="I6" sqref="I6"/>
    </sheetView>
  </sheetViews>
  <sheetFormatPr baseColWidth="10" defaultColWidth="0" defaultRowHeight="14.25" customHeight="1" zeroHeight="1"/>
  <cols>
    <col min="1" max="1" width="2.375" style="110" customWidth="1"/>
    <col min="2" max="2" width="10.625" style="96" customWidth="1"/>
    <col min="3" max="3" width="15.625" style="96" customWidth="1"/>
    <col min="4" max="4" width="11.5" style="96" customWidth="1"/>
    <col min="5" max="5" width="20.5" style="96" customWidth="1"/>
    <col min="6" max="6" width="15.125" style="96" customWidth="1"/>
    <col min="7" max="7" width="12.5" style="96" customWidth="1"/>
    <col min="8" max="8" width="16.5" style="96" customWidth="1"/>
    <col min="9" max="9" width="12.5" style="96" customWidth="1"/>
    <col min="10" max="10" width="21.5" style="96" customWidth="1"/>
    <col min="11" max="11" width="3.625" style="110" customWidth="1"/>
    <col min="12" max="12" width="11.375" style="110" hidden="1" customWidth="1"/>
    <col min="13" max="13" width="16" style="110" hidden="1" customWidth="1"/>
    <col min="14" max="14" width="12" style="110" hidden="1" customWidth="1"/>
    <col min="15" max="15" width="10.125" style="110" hidden="1" customWidth="1"/>
    <col min="16" max="16" width="10.375" style="110" hidden="1" customWidth="1"/>
    <col min="17" max="17" width="10.625" style="110" hidden="1" customWidth="1"/>
    <col min="18" max="18" width="10.875" style="110" hidden="1" customWidth="1"/>
    <col min="19" max="19" width="3.5" style="110" hidden="1" customWidth="1"/>
    <col min="20" max="16384" width="10" style="110" hidden="1"/>
  </cols>
  <sheetData>
    <row r="1" spans="2:18"/>
    <row r="2" spans="2:18" ht="51.75" customHeight="1">
      <c r="B2" s="498" t="s">
        <v>212</v>
      </c>
      <c r="C2" s="499"/>
      <c r="D2" s="499"/>
      <c r="E2" s="499"/>
      <c r="F2" s="499"/>
      <c r="G2" s="499"/>
      <c r="H2" s="500"/>
      <c r="I2" s="298" t="s">
        <v>27</v>
      </c>
      <c r="J2" s="300"/>
      <c r="K2"/>
      <c r="L2"/>
      <c r="M2"/>
      <c r="N2"/>
      <c r="O2"/>
      <c r="P2"/>
      <c r="Q2"/>
    </row>
    <row r="3" spans="2:18" ht="18" customHeight="1">
      <c r="B3" s="501"/>
      <c r="C3" s="502"/>
      <c r="D3" s="502"/>
      <c r="E3" s="502"/>
      <c r="F3" s="502"/>
      <c r="G3" s="502"/>
      <c r="H3" s="503"/>
      <c r="I3" s="304"/>
      <c r="J3" s="306"/>
      <c r="K3"/>
      <c r="L3"/>
      <c r="M3"/>
      <c r="N3"/>
      <c r="O3"/>
      <c r="P3"/>
      <c r="Q3"/>
    </row>
    <row r="4" spans="2:18" s="112" customFormat="1" ht="9.75" customHeight="1">
      <c r="B4" s="111"/>
      <c r="C4" s="111"/>
      <c r="D4" s="111"/>
      <c r="E4" s="111"/>
      <c r="F4" s="111"/>
      <c r="G4" s="111"/>
      <c r="H4" s="111"/>
      <c r="I4" s="111"/>
      <c r="J4" s="111"/>
      <c r="K4"/>
      <c r="L4"/>
      <c r="M4"/>
      <c r="N4"/>
      <c r="O4"/>
      <c r="P4"/>
      <c r="Q4"/>
      <c r="R4"/>
    </row>
    <row r="5" spans="2:18" ht="18" customHeight="1">
      <c r="B5" s="113" t="s">
        <v>213</v>
      </c>
      <c r="C5" s="153" t="str">
        <f>IF('1-Suministro'!C6="","",'1-Suministro'!C6)</f>
        <v/>
      </c>
      <c r="D5" s="151"/>
      <c r="E5" s="114" t="s">
        <v>1</v>
      </c>
      <c r="F5" s="153" t="str">
        <f>IF('1-Suministro'!F6="","",'1-Suministro'!F6)</f>
        <v/>
      </c>
      <c r="G5" s="151"/>
      <c r="H5" s="115" t="s">
        <v>2</v>
      </c>
      <c r="I5" s="266" t="str">
        <f>IF('1-Suministro'!I6="","",'1-Suministro'!I6)</f>
        <v/>
      </c>
      <c r="J5" s="267"/>
      <c r="K5"/>
      <c r="L5"/>
      <c r="M5"/>
      <c r="N5"/>
      <c r="O5"/>
      <c r="P5"/>
      <c r="Q5"/>
      <c r="R5"/>
    </row>
    <row r="6" spans="2:18" ht="18" customHeight="1">
      <c r="B6" s="113" t="s">
        <v>214</v>
      </c>
      <c r="C6" s="153" t="str">
        <f>IF('1-Suministro'!C7="","",'1-Suministro'!C7)</f>
        <v/>
      </c>
      <c r="D6" s="151"/>
      <c r="E6" s="114" t="s">
        <v>4</v>
      </c>
      <c r="F6" s="153" t="str">
        <f>IF('1-Suministro'!F7="","",'1-Suministro'!F7)</f>
        <v/>
      </c>
      <c r="G6" s="151"/>
      <c r="H6" s="115" t="s">
        <v>5</v>
      </c>
      <c r="I6" s="151" t="str">
        <f>IF('1-Suministro'!I7="","",'1-Suministro'!I7)</f>
        <v/>
      </c>
      <c r="J6" s="152"/>
      <c r="K6"/>
      <c r="L6"/>
      <c r="M6"/>
      <c r="N6"/>
      <c r="O6"/>
      <c r="P6"/>
      <c r="Q6"/>
      <c r="R6"/>
    </row>
    <row r="7" spans="2:18" ht="18" customHeight="1">
      <c r="B7" s="113" t="s">
        <v>6</v>
      </c>
      <c r="C7" s="153" t="str">
        <f>IF('1-Suministro'!C8="","",'1-Suministro'!C8)</f>
        <v/>
      </c>
      <c r="D7" s="151"/>
      <c r="E7" s="114" t="s">
        <v>7</v>
      </c>
      <c r="F7" s="153" t="str">
        <f>IF('1-Suministro'!F8="","",'1-Suministro'!F8)</f>
        <v/>
      </c>
      <c r="G7" s="151"/>
      <c r="H7" s="115" t="s">
        <v>8</v>
      </c>
      <c r="I7" s="151" t="str">
        <f>IF('1-Suministro'!I8="","",'1-Suministro'!I8)</f>
        <v/>
      </c>
      <c r="J7" s="152"/>
      <c r="K7"/>
      <c r="L7"/>
      <c r="M7"/>
      <c r="N7"/>
      <c r="O7"/>
      <c r="P7"/>
      <c r="Q7"/>
      <c r="R7"/>
    </row>
    <row r="8" spans="2:18" ht="15">
      <c r="B8" s="116"/>
      <c r="C8" s="117"/>
      <c r="D8" s="117"/>
      <c r="E8" s="117"/>
      <c r="F8" s="117"/>
      <c r="G8" s="117"/>
      <c r="H8" s="117"/>
      <c r="I8" s="117"/>
      <c r="J8" s="117"/>
      <c r="K8"/>
      <c r="L8"/>
      <c r="M8"/>
      <c r="N8"/>
      <c r="O8"/>
      <c r="P8"/>
      <c r="Q8"/>
      <c r="R8"/>
    </row>
    <row r="9" spans="2:18" ht="25.5" customHeight="1">
      <c r="B9" s="497" t="s">
        <v>215</v>
      </c>
      <c r="C9" s="497"/>
      <c r="D9" s="497"/>
      <c r="E9" s="497"/>
      <c r="F9" s="497"/>
      <c r="G9" s="497"/>
      <c r="H9" s="497"/>
      <c r="I9" s="497"/>
      <c r="J9" s="497"/>
      <c r="K9"/>
      <c r="L9"/>
      <c r="M9"/>
      <c r="N9"/>
      <c r="O9"/>
      <c r="P9"/>
      <c r="Q9"/>
      <c r="R9"/>
    </row>
    <row r="10" spans="2:18" ht="9.75" customHeight="1">
      <c r="B10" s="116"/>
      <c r="C10" s="117"/>
      <c r="D10" s="117"/>
      <c r="E10" s="117"/>
      <c r="F10" s="117"/>
      <c r="G10" s="117"/>
      <c r="H10" s="117"/>
      <c r="I10" s="117"/>
      <c r="J10" s="117"/>
      <c r="K10"/>
      <c r="L10"/>
      <c r="M10"/>
      <c r="N10"/>
      <c r="O10"/>
      <c r="P10"/>
      <c r="Q10"/>
      <c r="R10"/>
    </row>
    <row r="11" spans="2:18" ht="51">
      <c r="B11" s="119" t="s">
        <v>216</v>
      </c>
      <c r="C11" s="119" t="s">
        <v>217</v>
      </c>
      <c r="D11" s="119" t="s">
        <v>218</v>
      </c>
      <c r="E11" s="119" t="s">
        <v>219</v>
      </c>
      <c r="F11" s="119" t="s">
        <v>220</v>
      </c>
      <c r="G11" s="119" t="s">
        <v>221</v>
      </c>
      <c r="H11" s="119" t="s">
        <v>222</v>
      </c>
      <c r="I11" s="119" t="s">
        <v>223</v>
      </c>
      <c r="J11" s="119" t="s">
        <v>224</v>
      </c>
      <c r="K11"/>
      <c r="L11"/>
      <c r="M11"/>
      <c r="N11"/>
      <c r="O11"/>
      <c r="P11"/>
      <c r="Q11"/>
      <c r="R11"/>
    </row>
    <row r="12" spans="2:18" s="118" customFormat="1" ht="23.25" customHeight="1">
      <c r="B12" s="120"/>
      <c r="C12" s="120"/>
      <c r="D12" s="120"/>
      <c r="E12" s="120"/>
      <c r="F12" s="121"/>
      <c r="G12" s="120"/>
      <c r="H12" s="120"/>
      <c r="I12" s="122"/>
      <c r="J12" s="123"/>
      <c r="K12"/>
      <c r="L12"/>
      <c r="M12"/>
      <c r="N12"/>
      <c r="O12"/>
      <c r="P12"/>
      <c r="Q12"/>
      <c r="R12"/>
    </row>
    <row r="13" spans="2:18" s="118" customFormat="1" ht="23.25" customHeight="1">
      <c r="B13" s="120"/>
      <c r="C13" s="120"/>
      <c r="D13" s="120"/>
      <c r="E13" s="120"/>
      <c r="F13" s="121"/>
      <c r="G13" s="120"/>
      <c r="H13" s="120"/>
      <c r="I13" s="122"/>
      <c r="J13" s="123"/>
      <c r="K13"/>
      <c r="L13"/>
      <c r="M13"/>
      <c r="N13"/>
      <c r="O13"/>
      <c r="P13"/>
      <c r="Q13"/>
      <c r="R13"/>
    </row>
    <row r="14" spans="2:18" s="118" customFormat="1" ht="23.25" customHeight="1">
      <c r="B14" s="120"/>
      <c r="C14" s="120"/>
      <c r="D14" s="120"/>
      <c r="E14" s="120"/>
      <c r="F14" s="121"/>
      <c r="G14" s="120"/>
      <c r="H14" s="120"/>
      <c r="I14" s="122"/>
      <c r="J14" s="123"/>
      <c r="K14"/>
      <c r="L14"/>
      <c r="M14"/>
      <c r="N14"/>
      <c r="O14"/>
      <c r="P14"/>
      <c r="Q14"/>
      <c r="R14"/>
    </row>
    <row r="15" spans="2:18" s="118" customFormat="1" ht="23.25" customHeight="1">
      <c r="B15" s="120"/>
      <c r="C15" s="120"/>
      <c r="D15" s="120"/>
      <c r="E15" s="120"/>
      <c r="F15" s="121"/>
      <c r="G15" s="120"/>
      <c r="H15" s="120"/>
      <c r="I15" s="122"/>
      <c r="J15" s="123"/>
      <c r="K15"/>
      <c r="L15"/>
      <c r="M15"/>
      <c r="N15"/>
      <c r="O15"/>
      <c r="P15"/>
      <c r="Q15"/>
      <c r="R15"/>
    </row>
    <row r="16" spans="2:18" s="118" customFormat="1" ht="23.25" customHeight="1">
      <c r="B16" s="120"/>
      <c r="C16" s="120"/>
      <c r="D16" s="120"/>
      <c r="E16" s="120"/>
      <c r="F16" s="121"/>
      <c r="G16" s="120"/>
      <c r="H16" s="120"/>
      <c r="I16" s="122"/>
      <c r="J16" s="123"/>
      <c r="K16"/>
      <c r="L16"/>
      <c r="M16"/>
      <c r="N16"/>
      <c r="O16"/>
      <c r="P16"/>
      <c r="Q16"/>
      <c r="R16"/>
    </row>
    <row r="17" spans="2:18" s="118" customFormat="1" ht="23.25" customHeight="1">
      <c r="B17" s="120"/>
      <c r="C17" s="120"/>
      <c r="D17" s="120"/>
      <c r="E17" s="120"/>
      <c r="F17" s="121"/>
      <c r="G17" s="120"/>
      <c r="H17" s="120"/>
      <c r="I17" s="122"/>
      <c r="J17" s="123"/>
      <c r="K17"/>
      <c r="L17"/>
      <c r="M17"/>
      <c r="N17"/>
      <c r="O17"/>
      <c r="P17"/>
      <c r="Q17"/>
      <c r="R17"/>
    </row>
    <row r="18" spans="2:18" s="118" customFormat="1" ht="23.25" customHeight="1">
      <c r="B18" s="120"/>
      <c r="C18" s="120"/>
      <c r="D18" s="120"/>
      <c r="E18" s="120"/>
      <c r="F18" s="121"/>
      <c r="G18" s="120"/>
      <c r="H18" s="120"/>
      <c r="I18" s="122"/>
      <c r="J18" s="123"/>
      <c r="K18"/>
      <c r="L18"/>
      <c r="M18"/>
      <c r="N18"/>
      <c r="O18"/>
      <c r="P18"/>
      <c r="Q18"/>
      <c r="R18"/>
    </row>
    <row r="19" spans="2:18" s="118" customFormat="1" ht="23.25" customHeight="1">
      <c r="B19" s="120"/>
      <c r="C19" s="120"/>
      <c r="D19" s="120"/>
      <c r="E19" s="120"/>
      <c r="F19" s="121"/>
      <c r="G19" s="120"/>
      <c r="H19" s="120"/>
      <c r="I19" s="122"/>
      <c r="J19" s="123"/>
      <c r="K19"/>
      <c r="L19"/>
      <c r="M19"/>
      <c r="N19"/>
      <c r="O19"/>
      <c r="P19"/>
      <c r="Q19"/>
      <c r="R19"/>
    </row>
    <row r="20" spans="2:18" s="118" customFormat="1" ht="23.25" customHeight="1">
      <c r="B20" s="120"/>
      <c r="C20" s="120"/>
      <c r="D20" s="120"/>
      <c r="E20" s="120"/>
      <c r="F20" s="121"/>
      <c r="G20" s="120"/>
      <c r="H20" s="120"/>
      <c r="I20" s="122"/>
      <c r="J20" s="123"/>
      <c r="K20"/>
      <c r="L20"/>
      <c r="M20"/>
      <c r="N20"/>
      <c r="O20"/>
      <c r="P20"/>
      <c r="Q20"/>
      <c r="R20"/>
    </row>
    <row r="21" spans="2:18" s="118" customFormat="1" ht="23.25" customHeight="1">
      <c r="B21" s="120"/>
      <c r="C21" s="120"/>
      <c r="D21" s="120"/>
      <c r="E21" s="120"/>
      <c r="F21" s="121"/>
      <c r="G21" s="120"/>
      <c r="H21" s="120"/>
      <c r="I21" s="122"/>
      <c r="J21" s="123"/>
      <c r="K21"/>
      <c r="L21"/>
      <c r="M21"/>
      <c r="N21"/>
      <c r="O21"/>
      <c r="P21"/>
      <c r="Q21"/>
      <c r="R21"/>
    </row>
    <row r="22" spans="2:18" ht="15">
      <c r="B22" s="124"/>
      <c r="C22" s="125"/>
      <c r="D22" s="124"/>
      <c r="E22" s="126"/>
      <c r="F22" s="127"/>
      <c r="G22" s="128"/>
      <c r="H22" s="128"/>
      <c r="I22" s="128"/>
      <c r="J22" s="129"/>
      <c r="K22"/>
      <c r="L22"/>
      <c r="M22"/>
      <c r="N22"/>
      <c r="O22"/>
      <c r="P22"/>
      <c r="Q22"/>
      <c r="R22"/>
    </row>
    <row r="23" spans="2:18" ht="15">
      <c r="B23" s="130" t="s">
        <v>225</v>
      </c>
      <c r="K23"/>
      <c r="L23"/>
      <c r="M23"/>
      <c r="N23"/>
      <c r="O23"/>
      <c r="P23"/>
      <c r="Q23"/>
      <c r="R23"/>
    </row>
    <row r="24" spans="2:18" ht="15">
      <c r="K24"/>
      <c r="L24"/>
      <c r="M24"/>
      <c r="N24"/>
      <c r="O24"/>
      <c r="P24"/>
      <c r="Q24"/>
      <c r="R24"/>
    </row>
    <row r="25" spans="2:18" ht="15" hidden="1">
      <c r="K25"/>
      <c r="L25"/>
      <c r="M25"/>
      <c r="N25"/>
      <c r="O25"/>
      <c r="P25"/>
      <c r="Q25"/>
      <c r="R25"/>
    </row>
    <row r="26" spans="2:18" ht="15" hidden="1">
      <c r="K26"/>
      <c r="L26"/>
      <c r="M26"/>
      <c r="N26"/>
      <c r="O26"/>
      <c r="P26"/>
      <c r="Q26"/>
      <c r="R26"/>
    </row>
    <row r="27" spans="2:18" ht="15" hidden="1">
      <c r="K27"/>
      <c r="L27"/>
      <c r="M27"/>
      <c r="N27"/>
      <c r="O27"/>
      <c r="P27"/>
      <c r="Q27"/>
      <c r="R27"/>
    </row>
    <row r="28" spans="2:18" ht="15" hidden="1">
      <c r="K28"/>
      <c r="L28"/>
      <c r="M28"/>
      <c r="N28"/>
      <c r="O28"/>
      <c r="P28"/>
      <c r="Q28"/>
      <c r="R28"/>
    </row>
    <row r="29" spans="2:18" ht="15" hidden="1">
      <c r="K29"/>
      <c r="L29"/>
      <c r="M29"/>
      <c r="N29"/>
      <c r="O29"/>
      <c r="P29"/>
      <c r="Q29"/>
      <c r="R29"/>
    </row>
    <row r="30" spans="2:18" ht="15" hidden="1">
      <c r="K30"/>
      <c r="L30"/>
      <c r="M30"/>
      <c r="N30"/>
      <c r="O30"/>
      <c r="P30"/>
      <c r="Q30"/>
      <c r="R30"/>
    </row>
    <row r="31" spans="2:18" ht="15" hidden="1">
      <c r="K31"/>
      <c r="L31"/>
      <c r="M31"/>
      <c r="N31"/>
      <c r="O31"/>
      <c r="P31"/>
      <c r="Q31"/>
      <c r="R31"/>
    </row>
    <row r="32" spans="2:18" ht="15" hidden="1">
      <c r="K32"/>
      <c r="L32"/>
      <c r="M32"/>
      <c r="N32"/>
      <c r="O32"/>
      <c r="P32"/>
      <c r="Q32"/>
      <c r="R32"/>
    </row>
    <row r="33" spans="11:18" ht="15" hidden="1">
      <c r="K33"/>
      <c r="L33"/>
      <c r="M33"/>
      <c r="N33"/>
      <c r="O33"/>
      <c r="P33"/>
      <c r="Q33"/>
      <c r="R33"/>
    </row>
    <row r="34" spans="11:18" ht="15" hidden="1">
      <c r="K34"/>
      <c r="L34"/>
      <c r="M34"/>
      <c r="N34"/>
      <c r="O34"/>
      <c r="P34"/>
      <c r="Q34"/>
      <c r="R34"/>
    </row>
    <row r="35" spans="11:18" ht="15" hidden="1">
      <c r="K35"/>
      <c r="L35"/>
      <c r="M35"/>
      <c r="N35"/>
      <c r="O35"/>
      <c r="P35"/>
      <c r="Q35"/>
      <c r="R35"/>
    </row>
    <row r="36" spans="11:18" ht="15" hidden="1">
      <c r="K36"/>
      <c r="L36"/>
      <c r="M36"/>
      <c r="N36"/>
      <c r="O36"/>
      <c r="P36"/>
      <c r="Q36"/>
      <c r="R36"/>
    </row>
    <row r="37" spans="11:18" ht="15" hidden="1">
      <c r="K37"/>
      <c r="L37"/>
      <c r="M37"/>
      <c r="N37"/>
      <c r="O37"/>
      <c r="P37"/>
      <c r="Q37"/>
      <c r="R37"/>
    </row>
    <row r="38" spans="11:18" ht="15" hidden="1">
      <c r="K38"/>
      <c r="L38"/>
      <c r="M38"/>
      <c r="N38"/>
      <c r="O38"/>
      <c r="P38"/>
      <c r="Q38"/>
      <c r="R38"/>
    </row>
    <row r="39" spans="11:18" ht="15" hidden="1">
      <c r="K39"/>
      <c r="L39"/>
      <c r="M39"/>
      <c r="N39"/>
      <c r="O39"/>
      <c r="P39"/>
      <c r="Q39"/>
      <c r="R39"/>
    </row>
    <row r="40" spans="11:18" ht="15" hidden="1">
      <c r="K40"/>
      <c r="L40"/>
      <c r="M40"/>
      <c r="N40"/>
      <c r="O40"/>
      <c r="P40"/>
      <c r="Q40"/>
      <c r="R40"/>
    </row>
    <row r="41" spans="11:18" ht="15" hidden="1">
      <c r="K41"/>
      <c r="L41"/>
      <c r="M41"/>
      <c r="N41"/>
      <c r="O41"/>
      <c r="P41"/>
      <c r="Q41"/>
      <c r="R41"/>
    </row>
    <row r="42" spans="11:18" ht="15" hidden="1">
      <c r="K42"/>
      <c r="L42"/>
      <c r="M42"/>
      <c r="N42"/>
      <c r="O42"/>
      <c r="P42"/>
      <c r="Q42"/>
      <c r="R42"/>
    </row>
    <row r="43" spans="11:18" ht="15" hidden="1">
      <c r="K43"/>
      <c r="L43"/>
      <c r="M43"/>
      <c r="N43"/>
      <c r="O43"/>
      <c r="P43"/>
      <c r="Q43"/>
      <c r="R43"/>
    </row>
    <row r="44" spans="11:18" ht="15" hidden="1">
      <c r="K44"/>
      <c r="L44"/>
      <c r="M44"/>
      <c r="N44"/>
      <c r="O44"/>
      <c r="P44"/>
      <c r="Q44"/>
      <c r="R44"/>
    </row>
    <row r="45" spans="11:18" ht="15" hidden="1">
      <c r="K45"/>
      <c r="L45"/>
      <c r="M45"/>
      <c r="N45"/>
      <c r="O45"/>
      <c r="P45"/>
      <c r="Q45"/>
      <c r="R45"/>
    </row>
    <row r="46" spans="11:18" ht="15" hidden="1">
      <c r="K46"/>
      <c r="L46"/>
      <c r="M46"/>
      <c r="N46"/>
      <c r="O46"/>
      <c r="P46"/>
      <c r="Q46"/>
      <c r="R46"/>
    </row>
    <row r="47" spans="11:18" ht="15" hidden="1">
      <c r="K47"/>
      <c r="L47"/>
      <c r="M47"/>
      <c r="N47"/>
      <c r="O47"/>
      <c r="P47"/>
      <c r="Q47"/>
      <c r="R47"/>
    </row>
    <row r="48" spans="11:18" ht="15" hidden="1">
      <c r="K48"/>
      <c r="L48"/>
      <c r="M48"/>
      <c r="N48"/>
      <c r="O48"/>
      <c r="P48"/>
      <c r="Q48"/>
      <c r="R48"/>
    </row>
    <row r="49" spans="11:18" ht="15" hidden="1">
      <c r="K49"/>
      <c r="L49"/>
      <c r="M49"/>
      <c r="N49"/>
      <c r="O49"/>
      <c r="P49"/>
      <c r="Q49"/>
      <c r="R49"/>
    </row>
    <row r="50" spans="11:18" ht="15" hidden="1">
      <c r="K50"/>
      <c r="L50"/>
      <c r="M50"/>
      <c r="N50"/>
      <c r="O50"/>
      <c r="P50"/>
      <c r="Q50"/>
      <c r="R50"/>
    </row>
    <row r="51" spans="11:18" ht="15" hidden="1">
      <c r="K51"/>
      <c r="L51"/>
      <c r="M51"/>
      <c r="N51"/>
      <c r="O51"/>
      <c r="P51"/>
      <c r="Q51"/>
      <c r="R51"/>
    </row>
    <row r="52" spans="11:18" ht="15" hidden="1">
      <c r="K52"/>
      <c r="L52"/>
      <c r="M52"/>
      <c r="N52"/>
      <c r="O52"/>
      <c r="P52"/>
      <c r="Q52"/>
      <c r="R52"/>
    </row>
    <row r="53" spans="11:18" ht="15" hidden="1">
      <c r="K53"/>
      <c r="L53"/>
      <c r="M53"/>
      <c r="N53"/>
      <c r="O53"/>
      <c r="P53"/>
      <c r="Q53"/>
      <c r="R53"/>
    </row>
    <row r="54" spans="11:18" ht="15" hidden="1">
      <c r="K54"/>
      <c r="L54"/>
      <c r="M54"/>
      <c r="N54"/>
      <c r="O54"/>
      <c r="P54"/>
      <c r="Q54"/>
      <c r="R54"/>
    </row>
    <row r="55" spans="11:18" ht="15" hidden="1">
      <c r="K55"/>
      <c r="L55"/>
      <c r="M55"/>
      <c r="N55"/>
      <c r="O55"/>
      <c r="P55"/>
      <c r="Q55"/>
      <c r="R55"/>
    </row>
    <row r="56" spans="11:18" ht="15" hidden="1">
      <c r="K56"/>
      <c r="L56"/>
      <c r="M56"/>
      <c r="N56"/>
      <c r="O56"/>
      <c r="P56"/>
      <c r="Q56"/>
      <c r="R56"/>
    </row>
    <row r="57" spans="11:18" ht="15" hidden="1">
      <c r="K57"/>
      <c r="L57"/>
      <c r="M57"/>
      <c r="N57"/>
      <c r="O57"/>
      <c r="P57"/>
      <c r="Q57"/>
      <c r="R57"/>
    </row>
    <row r="58" spans="11:18" ht="15" hidden="1">
      <c r="K58"/>
      <c r="L58"/>
      <c r="M58"/>
      <c r="N58"/>
      <c r="O58"/>
      <c r="P58"/>
      <c r="Q58"/>
      <c r="R58"/>
    </row>
    <row r="59" spans="11:18" ht="15" hidden="1">
      <c r="K59"/>
      <c r="L59"/>
      <c r="M59"/>
      <c r="N59"/>
      <c r="O59"/>
      <c r="P59"/>
      <c r="Q59"/>
      <c r="R59"/>
    </row>
    <row r="60" spans="11:18" ht="15" hidden="1">
      <c r="K60"/>
      <c r="L60"/>
      <c r="M60"/>
      <c r="N60"/>
      <c r="O60"/>
      <c r="P60"/>
      <c r="Q60"/>
      <c r="R60"/>
    </row>
    <row r="61" spans="11:18" ht="15" hidden="1">
      <c r="K61"/>
      <c r="L61"/>
      <c r="M61"/>
      <c r="N61"/>
      <c r="O61"/>
      <c r="P61"/>
      <c r="Q61"/>
      <c r="R61"/>
    </row>
    <row r="62" spans="11:18" ht="15" hidden="1">
      <c r="K62"/>
      <c r="L62"/>
      <c r="M62"/>
      <c r="N62"/>
      <c r="O62"/>
      <c r="P62"/>
      <c r="Q62"/>
      <c r="R62"/>
    </row>
    <row r="63" spans="11:18" ht="15" hidden="1">
      <c r="K63"/>
      <c r="L63"/>
      <c r="M63"/>
      <c r="N63"/>
      <c r="O63"/>
      <c r="P63"/>
      <c r="Q63"/>
      <c r="R63"/>
    </row>
    <row r="64" spans="11:18" ht="15" hidden="1">
      <c r="K64"/>
      <c r="L64"/>
      <c r="M64"/>
      <c r="N64"/>
      <c r="O64"/>
      <c r="P64"/>
      <c r="Q64"/>
      <c r="R64"/>
    </row>
    <row r="65" spans="11:18" ht="15" hidden="1">
      <c r="K65"/>
      <c r="L65"/>
      <c r="M65"/>
      <c r="N65"/>
      <c r="O65"/>
      <c r="P65"/>
      <c r="Q65"/>
      <c r="R65"/>
    </row>
    <row r="66" spans="11:18" ht="15" hidden="1">
      <c r="K66"/>
      <c r="L66"/>
      <c r="M66"/>
      <c r="N66"/>
      <c r="O66"/>
      <c r="P66"/>
      <c r="Q66"/>
      <c r="R66"/>
    </row>
    <row r="67" spans="11:18" ht="15" hidden="1">
      <c r="K67"/>
      <c r="L67"/>
      <c r="M67"/>
      <c r="N67"/>
      <c r="O67"/>
      <c r="P67"/>
      <c r="Q67"/>
      <c r="R67"/>
    </row>
    <row r="68" spans="11:18" ht="15" hidden="1">
      <c r="K68"/>
      <c r="L68"/>
      <c r="M68"/>
      <c r="N68"/>
      <c r="O68"/>
      <c r="P68"/>
      <c r="Q68"/>
      <c r="R68"/>
    </row>
    <row r="69" spans="11:18" ht="15" hidden="1">
      <c r="K69"/>
      <c r="L69"/>
      <c r="M69"/>
      <c r="N69"/>
      <c r="O69"/>
      <c r="P69"/>
      <c r="Q69"/>
      <c r="R69"/>
    </row>
    <row r="70" spans="11:18" ht="15" hidden="1">
      <c r="K70"/>
      <c r="L70"/>
      <c r="M70"/>
      <c r="N70"/>
      <c r="O70"/>
      <c r="P70"/>
      <c r="Q70"/>
      <c r="R70"/>
    </row>
    <row r="71" spans="11:18" ht="15" hidden="1">
      <c r="K71"/>
      <c r="L71"/>
      <c r="M71"/>
      <c r="N71"/>
      <c r="O71"/>
      <c r="P71"/>
      <c r="Q71"/>
      <c r="R71"/>
    </row>
    <row r="72" spans="11:18" ht="15" hidden="1">
      <c r="K72"/>
      <c r="L72"/>
      <c r="M72"/>
      <c r="N72"/>
      <c r="O72"/>
      <c r="P72"/>
      <c r="Q72"/>
      <c r="R72"/>
    </row>
    <row r="73" spans="11:18" ht="15" hidden="1">
      <c r="K73"/>
      <c r="L73"/>
      <c r="M73"/>
      <c r="N73"/>
      <c r="O73"/>
      <c r="P73"/>
      <c r="Q73"/>
      <c r="R73"/>
    </row>
    <row r="74" spans="11:18" ht="15" hidden="1">
      <c r="K74"/>
      <c r="L74"/>
      <c r="M74"/>
      <c r="N74"/>
      <c r="O74"/>
      <c r="P74"/>
      <c r="Q74"/>
      <c r="R74"/>
    </row>
    <row r="75" spans="11:18" ht="15" hidden="1">
      <c r="K75"/>
      <c r="L75"/>
      <c r="M75"/>
      <c r="N75"/>
      <c r="O75"/>
      <c r="P75"/>
      <c r="Q75"/>
      <c r="R75"/>
    </row>
    <row r="76" spans="11:18" ht="15" hidden="1">
      <c r="K76"/>
      <c r="L76"/>
      <c r="M76"/>
      <c r="N76"/>
      <c r="O76"/>
      <c r="P76"/>
      <c r="Q76"/>
      <c r="R76"/>
    </row>
    <row r="77" spans="11:18" ht="15" hidden="1">
      <c r="K77"/>
      <c r="L77"/>
      <c r="M77"/>
      <c r="N77"/>
      <c r="O77"/>
      <c r="P77"/>
      <c r="Q77"/>
      <c r="R77"/>
    </row>
    <row r="78" spans="11:18" ht="15">
      <c r="K78"/>
      <c r="L78"/>
      <c r="M78"/>
      <c r="N78"/>
      <c r="O78"/>
      <c r="P78"/>
      <c r="Q78"/>
      <c r="R78"/>
    </row>
    <row r="79" spans="11:18" ht="15">
      <c r="K79"/>
      <c r="L79"/>
      <c r="M79"/>
      <c r="N79"/>
      <c r="O79"/>
      <c r="P79"/>
      <c r="Q79"/>
      <c r="R79"/>
    </row>
    <row r="80" spans="11:18" ht="15">
      <c r="K80"/>
      <c r="L80"/>
      <c r="M80"/>
      <c r="N80"/>
      <c r="O80"/>
      <c r="P80"/>
      <c r="Q80"/>
      <c r="R80"/>
    </row>
    <row r="81" spans="11:18" ht="15">
      <c r="K81"/>
      <c r="L81"/>
      <c r="M81"/>
      <c r="N81"/>
      <c r="O81"/>
      <c r="P81"/>
      <c r="Q81"/>
      <c r="R81"/>
    </row>
    <row r="82" spans="11:18" ht="14.25" customHeight="1">
      <c r="K82"/>
      <c r="L82"/>
      <c r="M82"/>
      <c r="N82"/>
      <c r="O82"/>
      <c r="P82"/>
      <c r="Q82"/>
      <c r="R82"/>
    </row>
    <row r="83" spans="11:18" ht="14.25" customHeight="1">
      <c r="K83"/>
      <c r="L83"/>
      <c r="M83"/>
      <c r="N83"/>
      <c r="O83"/>
      <c r="P83"/>
      <c r="Q83"/>
      <c r="R83"/>
    </row>
    <row r="84" spans="11:18" ht="14.25" customHeight="1">
      <c r="K84"/>
      <c r="L84"/>
      <c r="M84"/>
      <c r="N84"/>
      <c r="O84"/>
      <c r="P84"/>
      <c r="Q84"/>
      <c r="R84"/>
    </row>
    <row r="85" spans="11:18" ht="14.25" customHeight="1">
      <c r="K85"/>
      <c r="L85"/>
      <c r="M85"/>
      <c r="N85"/>
      <c r="O85"/>
      <c r="P85"/>
      <c r="Q85"/>
      <c r="R85"/>
    </row>
    <row r="86" spans="11:18" ht="14.25" customHeight="1">
      <c r="K86"/>
      <c r="L86"/>
      <c r="M86"/>
      <c r="N86"/>
      <c r="O86"/>
      <c r="P86"/>
      <c r="Q86"/>
      <c r="R86"/>
    </row>
    <row r="87" spans="11:18" ht="14.25" customHeight="1">
      <c r="K87"/>
      <c r="L87"/>
      <c r="M87"/>
      <c r="N87"/>
      <c r="O87"/>
      <c r="P87"/>
      <c r="Q87"/>
      <c r="R87"/>
    </row>
    <row r="88" spans="11:18" ht="14.25" customHeight="1">
      <c r="K88"/>
      <c r="L88"/>
      <c r="M88"/>
      <c r="N88"/>
      <c r="O88"/>
      <c r="P88"/>
      <c r="Q88"/>
      <c r="R88"/>
    </row>
    <row r="89" spans="11:18" ht="14.25" customHeight="1">
      <c r="K89"/>
      <c r="L89"/>
      <c r="M89"/>
      <c r="N89"/>
      <c r="O89"/>
      <c r="P89"/>
      <c r="Q89"/>
      <c r="R89"/>
    </row>
    <row r="90" spans="11:18" ht="14.25" customHeight="1">
      <c r="K90"/>
      <c r="L90"/>
      <c r="M90"/>
      <c r="N90"/>
      <c r="O90"/>
      <c r="P90"/>
      <c r="Q90"/>
      <c r="R90"/>
    </row>
    <row r="91" spans="11:18" ht="14.25" customHeight="1">
      <c r="K91"/>
      <c r="L91"/>
      <c r="M91"/>
      <c r="N91"/>
      <c r="O91"/>
      <c r="P91"/>
      <c r="Q91"/>
      <c r="R91"/>
    </row>
  </sheetData>
  <sheetProtection algorithmName="SHA-512" hashValue="izUTF307Q7zJ6VfjzRv03gZe4yb83zn+PkbNUyPKlBrAVKOtmrLSaclu7KfCE2Y5y2pMGvTBEUzuHAqYo6hikA==" saltValue="9WOq9UdlK6Xbmf0t1Dfsrw==" spinCount="100000" sheet="1" insertRows="0"/>
  <customSheetViews>
    <customSheetView guid="{2DE05A1E-2A9D-45CF-B641-9402CFE8498D}" showGridLines="0" hiddenRows="1" hiddenColumns="1">
      <selection activeCell="F5" sqref="F5"/>
      <pageMargins left="0.23622047244094491" right="0.23622047244094491" top="0.74803149606299213" bottom="0.74803149606299213" header="0.31496062992125984" footer="0.31496062992125984"/>
      <printOptions horizontalCentered="1"/>
      <pageSetup scale="90" orientation="landscape" r:id="rId1"/>
      <headerFooter>
        <oddFooter>&amp;C&amp;"Arial,Normal"&amp;8&amp;P/&amp;N</oddFooter>
      </headerFooter>
    </customSheetView>
    <customSheetView guid="{16B7AF3D-8B09-44EC-A8B4-3132B93ABEA1}" showGridLines="0" hiddenRows="1" hiddenColumns="1">
      <selection activeCell="F5" sqref="F5"/>
      <pageMargins left="0.23622047244094491" right="0.23622047244094491" top="0.74803149606299213" bottom="0.74803149606299213" header="0.31496062992125984" footer="0.31496062992125984"/>
      <printOptions horizontalCentered="1"/>
      <pageSetup scale="90" orientation="landscape" r:id="rId2"/>
      <headerFooter>
        <oddFooter>&amp;C&amp;"Arial,Normal"&amp;8&amp;P/&amp;N</oddFooter>
      </headerFooter>
    </customSheetView>
  </customSheetViews>
  <mergeCells count="3">
    <mergeCell ref="B9:J9"/>
    <mergeCell ref="I2:J3"/>
    <mergeCell ref="B2:H3"/>
  </mergeCells>
  <dataValidations count="5">
    <dataValidation type="decimal" allowBlank="1" showInputMessage="1" showErrorMessage="1" sqref="I12:I21">
      <formula1>0</formula1>
      <formula2>1</formula2>
    </dataValidation>
    <dataValidation type="decimal" allowBlank="1" showInputMessage="1" showErrorMessage="1" sqref="G12:G21">
      <formula1>0</formula1>
      <formula2>100</formula2>
    </dataValidation>
    <dataValidation type="date" allowBlank="1" showInputMessage="1" showErrorMessage="1" sqref="F12:F21">
      <formula1>40909</formula1>
      <formula2>TODAY()</formula2>
    </dataValidation>
    <dataValidation type="list" allowBlank="1" showInputMessage="1" showErrorMessage="1" sqref="H12:H21">
      <formula1>"UT,Consorcio,Individual"</formula1>
    </dataValidation>
    <dataValidation type="list" allowBlank="1" showInputMessage="1" showErrorMessage="1" sqref="B12:B21">
      <formula1>"Pública,Privada"</formula1>
    </dataValidation>
  </dataValidations>
  <printOptions horizontalCentered="1"/>
  <pageMargins left="0.23622047244094491" right="0.23622047244094491" top="0.74803149606299213" bottom="0.74803149606299213" header="0.31496062992125984" footer="0.31496062992125984"/>
  <pageSetup scale="90" orientation="landscape" r:id="rId3"/>
  <headerFooter>
    <oddFooter>&amp;C&amp;"Arial,Normal"&amp;8&amp;P/&amp;N</oddFooter>
  </headerFooter>
  <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3" tint="-0.499984740745262"/>
  </sheetPr>
  <dimension ref="A1:WWZ83"/>
  <sheetViews>
    <sheetView showGridLines="0" topLeftCell="A43" zoomScaleNormal="100" workbookViewId="0">
      <selection activeCell="B31" sqref="B31:AL31"/>
    </sheetView>
  </sheetViews>
  <sheetFormatPr baseColWidth="10" defaultColWidth="0" defaultRowHeight="0" customHeight="1" zeroHeight="1"/>
  <cols>
    <col min="1" max="1" width="2.5" style="110" customWidth="1"/>
    <col min="2" max="2" width="3.125" style="110" customWidth="1"/>
    <col min="3" max="3" width="3.625" style="110" customWidth="1"/>
    <col min="4" max="4" width="3.125" style="110" customWidth="1"/>
    <col min="5" max="15" width="2.625" style="110" customWidth="1"/>
    <col min="16" max="17" width="3.125" style="110" customWidth="1"/>
    <col min="18" max="33" width="2.875" style="110" customWidth="1"/>
    <col min="34" max="37" width="3.5" style="110" customWidth="1"/>
    <col min="38" max="41" width="3.375" style="110" customWidth="1"/>
    <col min="42" max="43" width="5.5" style="110" customWidth="1"/>
    <col min="44" max="44" width="3" style="110" customWidth="1"/>
    <col min="45" max="258" width="11.5" style="110" hidden="1" customWidth="1"/>
    <col min="259" max="259" width="2.5" style="110" hidden="1" customWidth="1"/>
    <col min="260" max="260" width="3.125" style="110" hidden="1" customWidth="1"/>
    <col min="261" max="261" width="3.625" style="110" hidden="1" customWidth="1"/>
    <col min="262" max="262" width="3.125" style="110" hidden="1" customWidth="1"/>
    <col min="263" max="273" width="2.625" style="110" hidden="1" customWidth="1"/>
    <col min="274" max="289" width="3.125" style="110" hidden="1" customWidth="1"/>
    <col min="290" max="297" width="3.375" style="110" hidden="1" customWidth="1"/>
    <col min="298" max="299" width="5.5" style="110" hidden="1" customWidth="1"/>
    <col min="300" max="300" width="3" style="110" hidden="1" customWidth="1"/>
    <col min="301" max="305" width="11.5" style="110" hidden="1" customWidth="1"/>
    <col min="306" max="514" width="11.5" style="110" hidden="1"/>
    <col min="515" max="515" width="2.5" style="110" hidden="1" customWidth="1"/>
    <col min="516" max="516" width="3.125" style="110" hidden="1" customWidth="1"/>
    <col min="517" max="517" width="3.625" style="110" hidden="1" customWidth="1"/>
    <col min="518" max="518" width="3.125" style="110" hidden="1" customWidth="1"/>
    <col min="519" max="529" width="2.625" style="110" hidden="1" customWidth="1"/>
    <col min="530" max="545" width="3.125" style="110" hidden="1" customWidth="1"/>
    <col min="546" max="553" width="3.375" style="110" hidden="1" customWidth="1"/>
    <col min="554" max="555" width="5.5" style="110" hidden="1" customWidth="1"/>
    <col min="556" max="556" width="3" style="110" hidden="1" customWidth="1"/>
    <col min="557" max="561" width="11.5" style="110" hidden="1" customWidth="1"/>
    <col min="562" max="770" width="11.5" style="110" hidden="1"/>
    <col min="771" max="771" width="2.5" style="110" hidden="1" customWidth="1"/>
    <col min="772" max="772" width="3.125" style="110" hidden="1" customWidth="1"/>
    <col min="773" max="773" width="3.625" style="110" hidden="1" customWidth="1"/>
    <col min="774" max="774" width="3.125" style="110" hidden="1" customWidth="1"/>
    <col min="775" max="785" width="2.625" style="110" hidden="1" customWidth="1"/>
    <col min="786" max="801" width="3.125" style="110" hidden="1" customWidth="1"/>
    <col min="802" max="809" width="3.375" style="110" hidden="1" customWidth="1"/>
    <col min="810" max="811" width="5.5" style="110" hidden="1" customWidth="1"/>
    <col min="812" max="812" width="3" style="110" hidden="1" customWidth="1"/>
    <col min="813" max="817" width="11.5" style="110" hidden="1" customWidth="1"/>
    <col min="818" max="1026" width="11.5" style="110" hidden="1"/>
    <col min="1027" max="1027" width="2.5" style="110" hidden="1" customWidth="1"/>
    <col min="1028" max="1028" width="3.125" style="110" hidden="1" customWidth="1"/>
    <col min="1029" max="1029" width="3.625" style="110" hidden="1" customWidth="1"/>
    <col min="1030" max="1030" width="3.125" style="110" hidden="1" customWidth="1"/>
    <col min="1031" max="1041" width="2.625" style="110" hidden="1" customWidth="1"/>
    <col min="1042" max="1057" width="3.125" style="110" hidden="1" customWidth="1"/>
    <col min="1058" max="1065" width="3.375" style="110" hidden="1" customWidth="1"/>
    <col min="1066" max="1067" width="5.5" style="110" hidden="1" customWidth="1"/>
    <col min="1068" max="1068" width="3" style="110" hidden="1" customWidth="1"/>
    <col min="1069" max="1073" width="11.5" style="110" hidden="1" customWidth="1"/>
    <col min="1074" max="1282" width="11.5" style="110" hidden="1"/>
    <col min="1283" max="1283" width="2.5" style="110" hidden="1" customWidth="1"/>
    <col min="1284" max="1284" width="3.125" style="110" hidden="1" customWidth="1"/>
    <col min="1285" max="1285" width="3.625" style="110" hidden="1" customWidth="1"/>
    <col min="1286" max="1286" width="3.125" style="110" hidden="1" customWidth="1"/>
    <col min="1287" max="1297" width="2.625" style="110" hidden="1" customWidth="1"/>
    <col min="1298" max="1313" width="3.125" style="110" hidden="1" customWidth="1"/>
    <col min="1314" max="1321" width="3.375" style="110" hidden="1" customWidth="1"/>
    <col min="1322" max="1323" width="5.5" style="110" hidden="1" customWidth="1"/>
    <col min="1324" max="1324" width="3" style="110" hidden="1" customWidth="1"/>
    <col min="1325" max="1329" width="11.5" style="110" hidden="1" customWidth="1"/>
    <col min="1330" max="1538" width="11.5" style="110" hidden="1"/>
    <col min="1539" max="1539" width="2.5" style="110" hidden="1" customWidth="1"/>
    <col min="1540" max="1540" width="3.125" style="110" hidden="1" customWidth="1"/>
    <col min="1541" max="1541" width="3.625" style="110" hidden="1" customWidth="1"/>
    <col min="1542" max="1542" width="3.125" style="110" hidden="1" customWidth="1"/>
    <col min="1543" max="1553" width="2.625" style="110" hidden="1" customWidth="1"/>
    <col min="1554" max="1569" width="3.125" style="110" hidden="1" customWidth="1"/>
    <col min="1570" max="1577" width="3.375" style="110" hidden="1" customWidth="1"/>
    <col min="1578" max="1579" width="5.5" style="110" hidden="1" customWidth="1"/>
    <col min="1580" max="1580" width="3" style="110" hidden="1" customWidth="1"/>
    <col min="1581" max="1585" width="11.5" style="110" hidden="1" customWidth="1"/>
    <col min="1586" max="1794" width="11.5" style="110" hidden="1"/>
    <col min="1795" max="1795" width="2.5" style="110" hidden="1" customWidth="1"/>
    <col min="1796" max="1796" width="3.125" style="110" hidden="1" customWidth="1"/>
    <col min="1797" max="1797" width="3.625" style="110" hidden="1" customWidth="1"/>
    <col min="1798" max="1798" width="3.125" style="110" hidden="1" customWidth="1"/>
    <col min="1799" max="1809" width="2.625" style="110" hidden="1" customWidth="1"/>
    <col min="1810" max="1825" width="3.125" style="110" hidden="1" customWidth="1"/>
    <col min="1826" max="1833" width="3.375" style="110" hidden="1" customWidth="1"/>
    <col min="1834" max="1835" width="5.5" style="110" hidden="1" customWidth="1"/>
    <col min="1836" max="1836" width="3" style="110" hidden="1" customWidth="1"/>
    <col min="1837" max="1841" width="11.5" style="110" hidden="1" customWidth="1"/>
    <col min="1842" max="2050" width="11.5" style="110" hidden="1"/>
    <col min="2051" max="2051" width="2.5" style="110" hidden="1" customWidth="1"/>
    <col min="2052" max="2052" width="3.125" style="110" hidden="1" customWidth="1"/>
    <col min="2053" max="2053" width="3.625" style="110" hidden="1" customWidth="1"/>
    <col min="2054" max="2054" width="3.125" style="110" hidden="1" customWidth="1"/>
    <col min="2055" max="2065" width="2.625" style="110" hidden="1" customWidth="1"/>
    <col min="2066" max="2081" width="3.125" style="110" hidden="1" customWidth="1"/>
    <col min="2082" max="2089" width="3.375" style="110" hidden="1" customWidth="1"/>
    <col min="2090" max="2091" width="5.5" style="110" hidden="1" customWidth="1"/>
    <col min="2092" max="2092" width="3" style="110" hidden="1" customWidth="1"/>
    <col min="2093" max="2097" width="11.5" style="110" hidden="1" customWidth="1"/>
    <col min="2098" max="2306" width="11.5" style="110" hidden="1"/>
    <col min="2307" max="2307" width="2.5" style="110" hidden="1" customWidth="1"/>
    <col min="2308" max="2308" width="3.125" style="110" hidden="1" customWidth="1"/>
    <col min="2309" max="2309" width="3.625" style="110" hidden="1" customWidth="1"/>
    <col min="2310" max="2310" width="3.125" style="110" hidden="1" customWidth="1"/>
    <col min="2311" max="2321" width="2.625" style="110" hidden="1" customWidth="1"/>
    <col min="2322" max="2337" width="3.125" style="110" hidden="1" customWidth="1"/>
    <col min="2338" max="2345" width="3.375" style="110" hidden="1" customWidth="1"/>
    <col min="2346" max="2347" width="5.5" style="110" hidden="1" customWidth="1"/>
    <col min="2348" max="2348" width="3" style="110" hidden="1" customWidth="1"/>
    <col min="2349" max="2353" width="11.5" style="110" hidden="1" customWidth="1"/>
    <col min="2354" max="2562" width="11.5" style="110" hidden="1"/>
    <col min="2563" max="2563" width="2.5" style="110" hidden="1" customWidth="1"/>
    <col min="2564" max="2564" width="3.125" style="110" hidden="1" customWidth="1"/>
    <col min="2565" max="2565" width="3.625" style="110" hidden="1" customWidth="1"/>
    <col min="2566" max="2566" width="3.125" style="110" hidden="1" customWidth="1"/>
    <col min="2567" max="2577" width="2.625" style="110" hidden="1" customWidth="1"/>
    <col min="2578" max="2593" width="3.125" style="110" hidden="1" customWidth="1"/>
    <col min="2594" max="2601" width="3.375" style="110" hidden="1" customWidth="1"/>
    <col min="2602" max="2603" width="5.5" style="110" hidden="1" customWidth="1"/>
    <col min="2604" max="2604" width="3" style="110" hidden="1" customWidth="1"/>
    <col min="2605" max="2609" width="11.5" style="110" hidden="1" customWidth="1"/>
    <col min="2610" max="2818" width="11.5" style="110" hidden="1"/>
    <col min="2819" max="2819" width="2.5" style="110" hidden="1" customWidth="1"/>
    <col min="2820" max="2820" width="3.125" style="110" hidden="1" customWidth="1"/>
    <col min="2821" max="2821" width="3.625" style="110" hidden="1" customWidth="1"/>
    <col min="2822" max="2822" width="3.125" style="110" hidden="1" customWidth="1"/>
    <col min="2823" max="2833" width="2.625" style="110" hidden="1" customWidth="1"/>
    <col min="2834" max="2849" width="3.125" style="110" hidden="1" customWidth="1"/>
    <col min="2850" max="2857" width="3.375" style="110" hidden="1" customWidth="1"/>
    <col min="2858" max="2859" width="5.5" style="110" hidden="1" customWidth="1"/>
    <col min="2860" max="2860" width="3" style="110" hidden="1" customWidth="1"/>
    <col min="2861" max="2865" width="11.5" style="110" hidden="1" customWidth="1"/>
    <col min="2866" max="3074" width="11.5" style="110" hidden="1"/>
    <col min="3075" max="3075" width="2.5" style="110" hidden="1" customWidth="1"/>
    <col min="3076" max="3076" width="3.125" style="110" hidden="1" customWidth="1"/>
    <col min="3077" max="3077" width="3.625" style="110" hidden="1" customWidth="1"/>
    <col min="3078" max="3078" width="3.125" style="110" hidden="1" customWidth="1"/>
    <col min="3079" max="3089" width="2.625" style="110" hidden="1" customWidth="1"/>
    <col min="3090" max="3105" width="3.125" style="110" hidden="1" customWidth="1"/>
    <col min="3106" max="3113" width="3.375" style="110" hidden="1" customWidth="1"/>
    <col min="3114" max="3115" width="5.5" style="110" hidden="1" customWidth="1"/>
    <col min="3116" max="3116" width="3" style="110" hidden="1" customWidth="1"/>
    <col min="3117" max="3121" width="11.5" style="110" hidden="1" customWidth="1"/>
    <col min="3122" max="3330" width="11.5" style="110" hidden="1"/>
    <col min="3331" max="3331" width="2.5" style="110" hidden="1" customWidth="1"/>
    <col min="3332" max="3332" width="3.125" style="110" hidden="1" customWidth="1"/>
    <col min="3333" max="3333" width="3.625" style="110" hidden="1" customWidth="1"/>
    <col min="3334" max="3334" width="3.125" style="110" hidden="1" customWidth="1"/>
    <col min="3335" max="3345" width="2.625" style="110" hidden="1" customWidth="1"/>
    <col min="3346" max="3361" width="3.125" style="110" hidden="1" customWidth="1"/>
    <col min="3362" max="3369" width="3.375" style="110" hidden="1" customWidth="1"/>
    <col min="3370" max="3371" width="5.5" style="110" hidden="1" customWidth="1"/>
    <col min="3372" max="3372" width="3" style="110" hidden="1" customWidth="1"/>
    <col min="3373" max="3377" width="11.5" style="110" hidden="1" customWidth="1"/>
    <col min="3378" max="3586" width="11.5" style="110" hidden="1"/>
    <col min="3587" max="3587" width="2.5" style="110" hidden="1" customWidth="1"/>
    <col min="3588" max="3588" width="3.125" style="110" hidden="1" customWidth="1"/>
    <col min="3589" max="3589" width="3.625" style="110" hidden="1" customWidth="1"/>
    <col min="3590" max="3590" width="3.125" style="110" hidden="1" customWidth="1"/>
    <col min="3591" max="3601" width="2.625" style="110" hidden="1" customWidth="1"/>
    <col min="3602" max="3617" width="3.125" style="110" hidden="1" customWidth="1"/>
    <col min="3618" max="3625" width="3.375" style="110" hidden="1" customWidth="1"/>
    <col min="3626" max="3627" width="5.5" style="110" hidden="1" customWidth="1"/>
    <col min="3628" max="3628" width="3" style="110" hidden="1" customWidth="1"/>
    <col min="3629" max="3633" width="11.5" style="110" hidden="1" customWidth="1"/>
    <col min="3634" max="3842" width="11.5" style="110" hidden="1"/>
    <col min="3843" max="3843" width="2.5" style="110" hidden="1" customWidth="1"/>
    <col min="3844" max="3844" width="3.125" style="110" hidden="1" customWidth="1"/>
    <col min="3845" max="3845" width="3.625" style="110" hidden="1" customWidth="1"/>
    <col min="3846" max="3846" width="3.125" style="110" hidden="1" customWidth="1"/>
    <col min="3847" max="3857" width="2.625" style="110" hidden="1" customWidth="1"/>
    <col min="3858" max="3873" width="3.125" style="110" hidden="1" customWidth="1"/>
    <col min="3874" max="3881" width="3.375" style="110" hidden="1" customWidth="1"/>
    <col min="3882" max="3883" width="5.5" style="110" hidden="1" customWidth="1"/>
    <col min="3884" max="3884" width="3" style="110" hidden="1" customWidth="1"/>
    <col min="3885" max="3889" width="11.5" style="110" hidden="1" customWidth="1"/>
    <col min="3890" max="4098" width="11.5" style="110" hidden="1"/>
    <col min="4099" max="4099" width="2.5" style="110" hidden="1" customWidth="1"/>
    <col min="4100" max="4100" width="3.125" style="110" hidden="1" customWidth="1"/>
    <col min="4101" max="4101" width="3.625" style="110" hidden="1" customWidth="1"/>
    <col min="4102" max="4102" width="3.125" style="110" hidden="1" customWidth="1"/>
    <col min="4103" max="4113" width="2.625" style="110" hidden="1" customWidth="1"/>
    <col min="4114" max="4129" width="3.125" style="110" hidden="1" customWidth="1"/>
    <col min="4130" max="4137" width="3.375" style="110" hidden="1" customWidth="1"/>
    <col min="4138" max="4139" width="5.5" style="110" hidden="1" customWidth="1"/>
    <col min="4140" max="4140" width="3" style="110" hidden="1" customWidth="1"/>
    <col min="4141" max="4145" width="11.5" style="110" hidden="1" customWidth="1"/>
    <col min="4146" max="4354" width="11.5" style="110" hidden="1"/>
    <col min="4355" max="4355" width="2.5" style="110" hidden="1" customWidth="1"/>
    <col min="4356" max="4356" width="3.125" style="110" hidden="1" customWidth="1"/>
    <col min="4357" max="4357" width="3.625" style="110" hidden="1" customWidth="1"/>
    <col min="4358" max="4358" width="3.125" style="110" hidden="1" customWidth="1"/>
    <col min="4359" max="4369" width="2.625" style="110" hidden="1" customWidth="1"/>
    <col min="4370" max="4385" width="3.125" style="110" hidden="1" customWidth="1"/>
    <col min="4386" max="4393" width="3.375" style="110" hidden="1" customWidth="1"/>
    <col min="4394" max="4395" width="5.5" style="110" hidden="1" customWidth="1"/>
    <col min="4396" max="4396" width="3" style="110" hidden="1" customWidth="1"/>
    <col min="4397" max="4401" width="11.5" style="110" hidden="1" customWidth="1"/>
    <col min="4402" max="4610" width="11.5" style="110" hidden="1"/>
    <col min="4611" max="4611" width="2.5" style="110" hidden="1" customWidth="1"/>
    <col min="4612" max="4612" width="3.125" style="110" hidden="1" customWidth="1"/>
    <col min="4613" max="4613" width="3.625" style="110" hidden="1" customWidth="1"/>
    <col min="4614" max="4614" width="3.125" style="110" hidden="1" customWidth="1"/>
    <col min="4615" max="4625" width="2.625" style="110" hidden="1" customWidth="1"/>
    <col min="4626" max="4641" width="3.125" style="110" hidden="1" customWidth="1"/>
    <col min="4642" max="4649" width="3.375" style="110" hidden="1" customWidth="1"/>
    <col min="4650" max="4651" width="5.5" style="110" hidden="1" customWidth="1"/>
    <col min="4652" max="4652" width="3" style="110" hidden="1" customWidth="1"/>
    <col min="4653" max="4657" width="11.5" style="110" hidden="1" customWidth="1"/>
    <col min="4658" max="4866" width="11.5" style="110" hidden="1"/>
    <col min="4867" max="4867" width="2.5" style="110" hidden="1" customWidth="1"/>
    <col min="4868" max="4868" width="3.125" style="110" hidden="1" customWidth="1"/>
    <col min="4869" max="4869" width="3.625" style="110" hidden="1" customWidth="1"/>
    <col min="4870" max="4870" width="3.125" style="110" hidden="1" customWidth="1"/>
    <col min="4871" max="4881" width="2.625" style="110" hidden="1" customWidth="1"/>
    <col min="4882" max="4897" width="3.125" style="110" hidden="1" customWidth="1"/>
    <col min="4898" max="4905" width="3.375" style="110" hidden="1" customWidth="1"/>
    <col min="4906" max="4907" width="5.5" style="110" hidden="1" customWidth="1"/>
    <col min="4908" max="4908" width="3" style="110" hidden="1" customWidth="1"/>
    <col min="4909" max="4913" width="11.5" style="110" hidden="1" customWidth="1"/>
    <col min="4914" max="5122" width="11.5" style="110" hidden="1"/>
    <col min="5123" max="5123" width="2.5" style="110" hidden="1" customWidth="1"/>
    <col min="5124" max="5124" width="3.125" style="110" hidden="1" customWidth="1"/>
    <col min="5125" max="5125" width="3.625" style="110" hidden="1" customWidth="1"/>
    <col min="5126" max="5126" width="3.125" style="110" hidden="1" customWidth="1"/>
    <col min="5127" max="5137" width="2.625" style="110" hidden="1" customWidth="1"/>
    <col min="5138" max="5153" width="3.125" style="110" hidden="1" customWidth="1"/>
    <col min="5154" max="5161" width="3.375" style="110" hidden="1" customWidth="1"/>
    <col min="5162" max="5163" width="5.5" style="110" hidden="1" customWidth="1"/>
    <col min="5164" max="5164" width="3" style="110" hidden="1" customWidth="1"/>
    <col min="5165" max="5169" width="11.5" style="110" hidden="1" customWidth="1"/>
    <col min="5170" max="5378" width="11.5" style="110" hidden="1"/>
    <col min="5379" max="5379" width="2.5" style="110" hidden="1" customWidth="1"/>
    <col min="5380" max="5380" width="3.125" style="110" hidden="1" customWidth="1"/>
    <col min="5381" max="5381" width="3.625" style="110" hidden="1" customWidth="1"/>
    <col min="5382" max="5382" width="3.125" style="110" hidden="1" customWidth="1"/>
    <col min="5383" max="5393" width="2.625" style="110" hidden="1" customWidth="1"/>
    <col min="5394" max="5409" width="3.125" style="110" hidden="1" customWidth="1"/>
    <col min="5410" max="5417" width="3.375" style="110" hidden="1" customWidth="1"/>
    <col min="5418" max="5419" width="5.5" style="110" hidden="1" customWidth="1"/>
    <col min="5420" max="5420" width="3" style="110" hidden="1" customWidth="1"/>
    <col min="5421" max="5425" width="11.5" style="110" hidden="1" customWidth="1"/>
    <col min="5426" max="5634" width="11.5" style="110" hidden="1"/>
    <col min="5635" max="5635" width="2.5" style="110" hidden="1" customWidth="1"/>
    <col min="5636" max="5636" width="3.125" style="110" hidden="1" customWidth="1"/>
    <col min="5637" max="5637" width="3.625" style="110" hidden="1" customWidth="1"/>
    <col min="5638" max="5638" width="3.125" style="110" hidden="1" customWidth="1"/>
    <col min="5639" max="5649" width="2.625" style="110" hidden="1" customWidth="1"/>
    <col min="5650" max="5665" width="3.125" style="110" hidden="1" customWidth="1"/>
    <col min="5666" max="5673" width="3.375" style="110" hidden="1" customWidth="1"/>
    <col min="5674" max="5675" width="5.5" style="110" hidden="1" customWidth="1"/>
    <col min="5676" max="5676" width="3" style="110" hidden="1" customWidth="1"/>
    <col min="5677" max="5681" width="11.5" style="110" hidden="1" customWidth="1"/>
    <col min="5682" max="5890" width="11.5" style="110" hidden="1"/>
    <col min="5891" max="5891" width="2.5" style="110" hidden="1" customWidth="1"/>
    <col min="5892" max="5892" width="3.125" style="110" hidden="1" customWidth="1"/>
    <col min="5893" max="5893" width="3.625" style="110" hidden="1" customWidth="1"/>
    <col min="5894" max="5894" width="3.125" style="110" hidden="1" customWidth="1"/>
    <col min="5895" max="5905" width="2.625" style="110" hidden="1" customWidth="1"/>
    <col min="5906" max="5921" width="3.125" style="110" hidden="1" customWidth="1"/>
    <col min="5922" max="5929" width="3.375" style="110" hidden="1" customWidth="1"/>
    <col min="5930" max="5931" width="5.5" style="110" hidden="1" customWidth="1"/>
    <col min="5932" max="5932" width="3" style="110" hidden="1" customWidth="1"/>
    <col min="5933" max="5937" width="11.5" style="110" hidden="1" customWidth="1"/>
    <col min="5938" max="6146" width="11.5" style="110" hidden="1"/>
    <col min="6147" max="6147" width="2.5" style="110" hidden="1" customWidth="1"/>
    <col min="6148" max="6148" width="3.125" style="110" hidden="1" customWidth="1"/>
    <col min="6149" max="6149" width="3.625" style="110" hidden="1" customWidth="1"/>
    <col min="6150" max="6150" width="3.125" style="110" hidden="1" customWidth="1"/>
    <col min="6151" max="6161" width="2.625" style="110" hidden="1" customWidth="1"/>
    <col min="6162" max="6177" width="3.125" style="110" hidden="1" customWidth="1"/>
    <col min="6178" max="6185" width="3.375" style="110" hidden="1" customWidth="1"/>
    <col min="6186" max="6187" width="5.5" style="110" hidden="1" customWidth="1"/>
    <col min="6188" max="6188" width="3" style="110" hidden="1" customWidth="1"/>
    <col min="6189" max="6193" width="11.5" style="110" hidden="1" customWidth="1"/>
    <col min="6194" max="6402" width="11.5" style="110" hidden="1"/>
    <col min="6403" max="6403" width="2.5" style="110" hidden="1" customWidth="1"/>
    <col min="6404" max="6404" width="3.125" style="110" hidden="1" customWidth="1"/>
    <col min="6405" max="6405" width="3.625" style="110" hidden="1" customWidth="1"/>
    <col min="6406" max="6406" width="3.125" style="110" hidden="1" customWidth="1"/>
    <col min="6407" max="6417" width="2.625" style="110" hidden="1" customWidth="1"/>
    <col min="6418" max="6433" width="3.125" style="110" hidden="1" customWidth="1"/>
    <col min="6434" max="6441" width="3.375" style="110" hidden="1" customWidth="1"/>
    <col min="6442" max="6443" width="5.5" style="110" hidden="1" customWidth="1"/>
    <col min="6444" max="6444" width="3" style="110" hidden="1" customWidth="1"/>
    <col min="6445" max="6449" width="11.5" style="110" hidden="1" customWidth="1"/>
    <col min="6450" max="6658" width="11.5" style="110" hidden="1"/>
    <col min="6659" max="6659" width="2.5" style="110" hidden="1" customWidth="1"/>
    <col min="6660" max="6660" width="3.125" style="110" hidden="1" customWidth="1"/>
    <col min="6661" max="6661" width="3.625" style="110" hidden="1" customWidth="1"/>
    <col min="6662" max="6662" width="3.125" style="110" hidden="1" customWidth="1"/>
    <col min="6663" max="6673" width="2.625" style="110" hidden="1" customWidth="1"/>
    <col min="6674" max="6689" width="3.125" style="110" hidden="1" customWidth="1"/>
    <col min="6690" max="6697" width="3.375" style="110" hidden="1" customWidth="1"/>
    <col min="6698" max="6699" width="5.5" style="110" hidden="1" customWidth="1"/>
    <col min="6700" max="6700" width="3" style="110" hidden="1" customWidth="1"/>
    <col min="6701" max="6705" width="11.5" style="110" hidden="1" customWidth="1"/>
    <col min="6706" max="6914" width="11.5" style="110" hidden="1"/>
    <col min="6915" max="6915" width="2.5" style="110" hidden="1" customWidth="1"/>
    <col min="6916" max="6916" width="3.125" style="110" hidden="1" customWidth="1"/>
    <col min="6917" max="6917" width="3.625" style="110" hidden="1" customWidth="1"/>
    <col min="6918" max="6918" width="3.125" style="110" hidden="1" customWidth="1"/>
    <col min="6919" max="6929" width="2.625" style="110" hidden="1" customWidth="1"/>
    <col min="6930" max="6945" width="3.125" style="110" hidden="1" customWidth="1"/>
    <col min="6946" max="6953" width="3.375" style="110" hidden="1" customWidth="1"/>
    <col min="6954" max="6955" width="5.5" style="110" hidden="1" customWidth="1"/>
    <col min="6956" max="6956" width="3" style="110" hidden="1" customWidth="1"/>
    <col min="6957" max="6961" width="11.5" style="110" hidden="1" customWidth="1"/>
    <col min="6962" max="7170" width="11.5" style="110" hidden="1"/>
    <col min="7171" max="7171" width="2.5" style="110" hidden="1" customWidth="1"/>
    <col min="7172" max="7172" width="3.125" style="110" hidden="1" customWidth="1"/>
    <col min="7173" max="7173" width="3.625" style="110" hidden="1" customWidth="1"/>
    <col min="7174" max="7174" width="3.125" style="110" hidden="1" customWidth="1"/>
    <col min="7175" max="7185" width="2.625" style="110" hidden="1" customWidth="1"/>
    <col min="7186" max="7201" width="3.125" style="110" hidden="1" customWidth="1"/>
    <col min="7202" max="7209" width="3.375" style="110" hidden="1" customWidth="1"/>
    <col min="7210" max="7211" width="5.5" style="110" hidden="1" customWidth="1"/>
    <col min="7212" max="7212" width="3" style="110" hidden="1" customWidth="1"/>
    <col min="7213" max="7217" width="11.5" style="110" hidden="1" customWidth="1"/>
    <col min="7218" max="7426" width="11.5" style="110" hidden="1"/>
    <col min="7427" max="7427" width="2.5" style="110" hidden="1" customWidth="1"/>
    <col min="7428" max="7428" width="3.125" style="110" hidden="1" customWidth="1"/>
    <col min="7429" max="7429" width="3.625" style="110" hidden="1" customWidth="1"/>
    <col min="7430" max="7430" width="3.125" style="110" hidden="1" customWidth="1"/>
    <col min="7431" max="7441" width="2.625" style="110" hidden="1" customWidth="1"/>
    <col min="7442" max="7457" width="3.125" style="110" hidden="1" customWidth="1"/>
    <col min="7458" max="7465" width="3.375" style="110" hidden="1" customWidth="1"/>
    <col min="7466" max="7467" width="5.5" style="110" hidden="1" customWidth="1"/>
    <col min="7468" max="7468" width="3" style="110" hidden="1" customWidth="1"/>
    <col min="7469" max="7473" width="11.5" style="110" hidden="1" customWidth="1"/>
    <col min="7474" max="7682" width="11.5" style="110" hidden="1"/>
    <col min="7683" max="7683" width="2.5" style="110" hidden="1" customWidth="1"/>
    <col min="7684" max="7684" width="3.125" style="110" hidden="1" customWidth="1"/>
    <col min="7685" max="7685" width="3.625" style="110" hidden="1" customWidth="1"/>
    <col min="7686" max="7686" width="3.125" style="110" hidden="1" customWidth="1"/>
    <col min="7687" max="7697" width="2.625" style="110" hidden="1" customWidth="1"/>
    <col min="7698" max="7713" width="3.125" style="110" hidden="1" customWidth="1"/>
    <col min="7714" max="7721" width="3.375" style="110" hidden="1" customWidth="1"/>
    <col min="7722" max="7723" width="5.5" style="110" hidden="1" customWidth="1"/>
    <col min="7724" max="7724" width="3" style="110" hidden="1" customWidth="1"/>
    <col min="7725" max="7729" width="11.5" style="110" hidden="1" customWidth="1"/>
    <col min="7730" max="7938" width="11.5" style="110" hidden="1"/>
    <col min="7939" max="7939" width="2.5" style="110" hidden="1" customWidth="1"/>
    <col min="7940" max="7940" width="3.125" style="110" hidden="1" customWidth="1"/>
    <col min="7941" max="7941" width="3.625" style="110" hidden="1" customWidth="1"/>
    <col min="7942" max="7942" width="3.125" style="110" hidden="1" customWidth="1"/>
    <col min="7943" max="7953" width="2.625" style="110" hidden="1" customWidth="1"/>
    <col min="7954" max="7969" width="3.125" style="110" hidden="1" customWidth="1"/>
    <col min="7970" max="7977" width="3.375" style="110" hidden="1" customWidth="1"/>
    <col min="7978" max="7979" width="5.5" style="110" hidden="1" customWidth="1"/>
    <col min="7980" max="7980" width="3" style="110" hidden="1" customWidth="1"/>
    <col min="7981" max="7985" width="11.5" style="110" hidden="1" customWidth="1"/>
    <col min="7986" max="8194" width="11.5" style="110" hidden="1"/>
    <col min="8195" max="8195" width="2.5" style="110" hidden="1" customWidth="1"/>
    <col min="8196" max="8196" width="3.125" style="110" hidden="1" customWidth="1"/>
    <col min="8197" max="8197" width="3.625" style="110" hidden="1" customWidth="1"/>
    <col min="8198" max="8198" width="3.125" style="110" hidden="1" customWidth="1"/>
    <col min="8199" max="8209" width="2.625" style="110" hidden="1" customWidth="1"/>
    <col min="8210" max="8225" width="3.125" style="110" hidden="1" customWidth="1"/>
    <col min="8226" max="8233" width="3.375" style="110" hidden="1" customWidth="1"/>
    <col min="8234" max="8235" width="5.5" style="110" hidden="1" customWidth="1"/>
    <col min="8236" max="8236" width="3" style="110" hidden="1" customWidth="1"/>
    <col min="8237" max="8241" width="11.5" style="110" hidden="1" customWidth="1"/>
    <col min="8242" max="8450" width="11.5" style="110" hidden="1"/>
    <col min="8451" max="8451" width="2.5" style="110" hidden="1" customWidth="1"/>
    <col min="8452" max="8452" width="3.125" style="110" hidden="1" customWidth="1"/>
    <col min="8453" max="8453" width="3.625" style="110" hidden="1" customWidth="1"/>
    <col min="8454" max="8454" width="3.125" style="110" hidden="1" customWidth="1"/>
    <col min="8455" max="8465" width="2.625" style="110" hidden="1" customWidth="1"/>
    <col min="8466" max="8481" width="3.125" style="110" hidden="1" customWidth="1"/>
    <col min="8482" max="8489" width="3.375" style="110" hidden="1" customWidth="1"/>
    <col min="8490" max="8491" width="5.5" style="110" hidden="1" customWidth="1"/>
    <col min="8492" max="8492" width="3" style="110" hidden="1" customWidth="1"/>
    <col min="8493" max="8497" width="11.5" style="110" hidden="1" customWidth="1"/>
    <col min="8498" max="8706" width="11.5" style="110" hidden="1"/>
    <col min="8707" max="8707" width="2.5" style="110" hidden="1" customWidth="1"/>
    <col min="8708" max="8708" width="3.125" style="110" hidden="1" customWidth="1"/>
    <col min="8709" max="8709" width="3.625" style="110" hidden="1" customWidth="1"/>
    <col min="8710" max="8710" width="3.125" style="110" hidden="1" customWidth="1"/>
    <col min="8711" max="8721" width="2.625" style="110" hidden="1" customWidth="1"/>
    <col min="8722" max="8737" width="3.125" style="110" hidden="1" customWidth="1"/>
    <col min="8738" max="8745" width="3.375" style="110" hidden="1" customWidth="1"/>
    <col min="8746" max="8747" width="5.5" style="110" hidden="1" customWidth="1"/>
    <col min="8748" max="8748" width="3" style="110" hidden="1" customWidth="1"/>
    <col min="8749" max="8753" width="11.5" style="110" hidden="1" customWidth="1"/>
    <col min="8754" max="8962" width="11.5" style="110" hidden="1"/>
    <col min="8963" max="8963" width="2.5" style="110" hidden="1" customWidth="1"/>
    <col min="8964" max="8964" width="3.125" style="110" hidden="1" customWidth="1"/>
    <col min="8965" max="8965" width="3.625" style="110" hidden="1" customWidth="1"/>
    <col min="8966" max="8966" width="3.125" style="110" hidden="1" customWidth="1"/>
    <col min="8967" max="8977" width="2.625" style="110" hidden="1" customWidth="1"/>
    <col min="8978" max="8993" width="3.125" style="110" hidden="1" customWidth="1"/>
    <col min="8994" max="9001" width="3.375" style="110" hidden="1" customWidth="1"/>
    <col min="9002" max="9003" width="5.5" style="110" hidden="1" customWidth="1"/>
    <col min="9004" max="9004" width="3" style="110" hidden="1" customWidth="1"/>
    <col min="9005" max="9009" width="11.5" style="110" hidden="1" customWidth="1"/>
    <col min="9010" max="9218" width="11.5" style="110" hidden="1"/>
    <col min="9219" max="9219" width="2.5" style="110" hidden="1" customWidth="1"/>
    <col min="9220" max="9220" width="3.125" style="110" hidden="1" customWidth="1"/>
    <col min="9221" max="9221" width="3.625" style="110" hidden="1" customWidth="1"/>
    <col min="9222" max="9222" width="3.125" style="110" hidden="1" customWidth="1"/>
    <col min="9223" max="9233" width="2.625" style="110" hidden="1" customWidth="1"/>
    <col min="9234" max="9249" width="3.125" style="110" hidden="1" customWidth="1"/>
    <col min="9250" max="9257" width="3.375" style="110" hidden="1" customWidth="1"/>
    <col min="9258" max="9259" width="5.5" style="110" hidden="1" customWidth="1"/>
    <col min="9260" max="9260" width="3" style="110" hidden="1" customWidth="1"/>
    <col min="9261" max="9265" width="11.5" style="110" hidden="1" customWidth="1"/>
    <col min="9266" max="9474" width="11.5" style="110" hidden="1"/>
    <col min="9475" max="9475" width="2.5" style="110" hidden="1" customWidth="1"/>
    <col min="9476" max="9476" width="3.125" style="110" hidden="1" customWidth="1"/>
    <col min="9477" max="9477" width="3.625" style="110" hidden="1" customWidth="1"/>
    <col min="9478" max="9478" width="3.125" style="110" hidden="1" customWidth="1"/>
    <col min="9479" max="9489" width="2.625" style="110" hidden="1" customWidth="1"/>
    <col min="9490" max="9505" width="3.125" style="110" hidden="1" customWidth="1"/>
    <col min="9506" max="9513" width="3.375" style="110" hidden="1" customWidth="1"/>
    <col min="9514" max="9515" width="5.5" style="110" hidden="1" customWidth="1"/>
    <col min="9516" max="9516" width="3" style="110" hidden="1" customWidth="1"/>
    <col min="9517" max="9521" width="11.5" style="110" hidden="1" customWidth="1"/>
    <col min="9522" max="9730" width="11.5" style="110" hidden="1"/>
    <col min="9731" max="9731" width="2.5" style="110" hidden="1" customWidth="1"/>
    <col min="9732" max="9732" width="3.125" style="110" hidden="1" customWidth="1"/>
    <col min="9733" max="9733" width="3.625" style="110" hidden="1" customWidth="1"/>
    <col min="9734" max="9734" width="3.125" style="110" hidden="1" customWidth="1"/>
    <col min="9735" max="9745" width="2.625" style="110" hidden="1" customWidth="1"/>
    <col min="9746" max="9761" width="3.125" style="110" hidden="1" customWidth="1"/>
    <col min="9762" max="9769" width="3.375" style="110" hidden="1" customWidth="1"/>
    <col min="9770" max="9771" width="5.5" style="110" hidden="1" customWidth="1"/>
    <col min="9772" max="9772" width="3" style="110" hidden="1" customWidth="1"/>
    <col min="9773" max="9777" width="11.5" style="110" hidden="1" customWidth="1"/>
    <col min="9778" max="9986" width="11.5" style="110" hidden="1"/>
    <col min="9987" max="9987" width="2.5" style="110" hidden="1" customWidth="1"/>
    <col min="9988" max="9988" width="3.125" style="110" hidden="1" customWidth="1"/>
    <col min="9989" max="9989" width="3.625" style="110" hidden="1" customWidth="1"/>
    <col min="9990" max="9990" width="3.125" style="110" hidden="1" customWidth="1"/>
    <col min="9991" max="10001" width="2.625" style="110" hidden="1" customWidth="1"/>
    <col min="10002" max="10017" width="3.125" style="110" hidden="1" customWidth="1"/>
    <col min="10018" max="10025" width="3.375" style="110" hidden="1" customWidth="1"/>
    <col min="10026" max="10027" width="5.5" style="110" hidden="1" customWidth="1"/>
    <col min="10028" max="10028" width="3" style="110" hidden="1" customWidth="1"/>
    <col min="10029" max="10033" width="11.5" style="110" hidden="1" customWidth="1"/>
    <col min="10034" max="10242" width="11.5" style="110" hidden="1"/>
    <col min="10243" max="10243" width="2.5" style="110" hidden="1" customWidth="1"/>
    <col min="10244" max="10244" width="3.125" style="110" hidden="1" customWidth="1"/>
    <col min="10245" max="10245" width="3.625" style="110" hidden="1" customWidth="1"/>
    <col min="10246" max="10246" width="3.125" style="110" hidden="1" customWidth="1"/>
    <col min="10247" max="10257" width="2.625" style="110" hidden="1" customWidth="1"/>
    <col min="10258" max="10273" width="3.125" style="110" hidden="1" customWidth="1"/>
    <col min="10274" max="10281" width="3.375" style="110" hidden="1" customWidth="1"/>
    <col min="10282" max="10283" width="5.5" style="110" hidden="1" customWidth="1"/>
    <col min="10284" max="10284" width="3" style="110" hidden="1" customWidth="1"/>
    <col min="10285" max="10289" width="11.5" style="110" hidden="1" customWidth="1"/>
    <col min="10290" max="10498" width="11.5" style="110" hidden="1"/>
    <col min="10499" max="10499" width="2.5" style="110" hidden="1" customWidth="1"/>
    <col min="10500" max="10500" width="3.125" style="110" hidden="1" customWidth="1"/>
    <col min="10501" max="10501" width="3.625" style="110" hidden="1" customWidth="1"/>
    <col min="10502" max="10502" width="3.125" style="110" hidden="1" customWidth="1"/>
    <col min="10503" max="10513" width="2.625" style="110" hidden="1" customWidth="1"/>
    <col min="10514" max="10529" width="3.125" style="110" hidden="1" customWidth="1"/>
    <col min="10530" max="10537" width="3.375" style="110" hidden="1" customWidth="1"/>
    <col min="10538" max="10539" width="5.5" style="110" hidden="1" customWidth="1"/>
    <col min="10540" max="10540" width="3" style="110" hidden="1" customWidth="1"/>
    <col min="10541" max="10545" width="11.5" style="110" hidden="1" customWidth="1"/>
    <col min="10546" max="10754" width="11.5" style="110" hidden="1"/>
    <col min="10755" max="10755" width="2.5" style="110" hidden="1" customWidth="1"/>
    <col min="10756" max="10756" width="3.125" style="110" hidden="1" customWidth="1"/>
    <col min="10757" max="10757" width="3.625" style="110" hidden="1" customWidth="1"/>
    <col min="10758" max="10758" width="3.125" style="110" hidden="1" customWidth="1"/>
    <col min="10759" max="10769" width="2.625" style="110" hidden="1" customWidth="1"/>
    <col min="10770" max="10785" width="3.125" style="110" hidden="1" customWidth="1"/>
    <col min="10786" max="10793" width="3.375" style="110" hidden="1" customWidth="1"/>
    <col min="10794" max="10795" width="5.5" style="110" hidden="1" customWidth="1"/>
    <col min="10796" max="10796" width="3" style="110" hidden="1" customWidth="1"/>
    <col min="10797" max="10801" width="11.5" style="110" hidden="1" customWidth="1"/>
    <col min="10802" max="11010" width="11.5" style="110" hidden="1"/>
    <col min="11011" max="11011" width="2.5" style="110" hidden="1" customWidth="1"/>
    <col min="11012" max="11012" width="3.125" style="110" hidden="1" customWidth="1"/>
    <col min="11013" max="11013" width="3.625" style="110" hidden="1" customWidth="1"/>
    <col min="11014" max="11014" width="3.125" style="110" hidden="1" customWidth="1"/>
    <col min="11015" max="11025" width="2.625" style="110" hidden="1" customWidth="1"/>
    <col min="11026" max="11041" width="3.125" style="110" hidden="1" customWidth="1"/>
    <col min="11042" max="11049" width="3.375" style="110" hidden="1" customWidth="1"/>
    <col min="11050" max="11051" width="5.5" style="110" hidden="1" customWidth="1"/>
    <col min="11052" max="11052" width="3" style="110" hidden="1" customWidth="1"/>
    <col min="11053" max="11057" width="11.5" style="110" hidden="1" customWidth="1"/>
    <col min="11058" max="11266" width="11.5" style="110" hidden="1"/>
    <col min="11267" max="11267" width="2.5" style="110" hidden="1" customWidth="1"/>
    <col min="11268" max="11268" width="3.125" style="110" hidden="1" customWidth="1"/>
    <col min="11269" max="11269" width="3.625" style="110" hidden="1" customWidth="1"/>
    <col min="11270" max="11270" width="3.125" style="110" hidden="1" customWidth="1"/>
    <col min="11271" max="11281" width="2.625" style="110" hidden="1" customWidth="1"/>
    <col min="11282" max="11297" width="3.125" style="110" hidden="1" customWidth="1"/>
    <col min="11298" max="11305" width="3.375" style="110" hidden="1" customWidth="1"/>
    <col min="11306" max="11307" width="5.5" style="110" hidden="1" customWidth="1"/>
    <col min="11308" max="11308" width="3" style="110" hidden="1" customWidth="1"/>
    <col min="11309" max="11313" width="11.5" style="110" hidden="1" customWidth="1"/>
    <col min="11314" max="11522" width="11.5" style="110" hidden="1"/>
    <col min="11523" max="11523" width="2.5" style="110" hidden="1" customWidth="1"/>
    <col min="11524" max="11524" width="3.125" style="110" hidden="1" customWidth="1"/>
    <col min="11525" max="11525" width="3.625" style="110" hidden="1" customWidth="1"/>
    <col min="11526" max="11526" width="3.125" style="110" hidden="1" customWidth="1"/>
    <col min="11527" max="11537" width="2.625" style="110" hidden="1" customWidth="1"/>
    <col min="11538" max="11553" width="3.125" style="110" hidden="1" customWidth="1"/>
    <col min="11554" max="11561" width="3.375" style="110" hidden="1" customWidth="1"/>
    <col min="11562" max="11563" width="5.5" style="110" hidden="1" customWidth="1"/>
    <col min="11564" max="11564" width="3" style="110" hidden="1" customWidth="1"/>
    <col min="11565" max="11569" width="11.5" style="110" hidden="1" customWidth="1"/>
    <col min="11570" max="11778" width="11.5" style="110" hidden="1"/>
    <col min="11779" max="11779" width="2.5" style="110" hidden="1" customWidth="1"/>
    <col min="11780" max="11780" width="3.125" style="110" hidden="1" customWidth="1"/>
    <col min="11781" max="11781" width="3.625" style="110" hidden="1" customWidth="1"/>
    <col min="11782" max="11782" width="3.125" style="110" hidden="1" customWidth="1"/>
    <col min="11783" max="11793" width="2.625" style="110" hidden="1" customWidth="1"/>
    <col min="11794" max="11809" width="3.125" style="110" hidden="1" customWidth="1"/>
    <col min="11810" max="11817" width="3.375" style="110" hidden="1" customWidth="1"/>
    <col min="11818" max="11819" width="5.5" style="110" hidden="1" customWidth="1"/>
    <col min="11820" max="11820" width="3" style="110" hidden="1" customWidth="1"/>
    <col min="11821" max="11825" width="11.5" style="110" hidden="1" customWidth="1"/>
    <col min="11826" max="12034" width="11.5" style="110" hidden="1"/>
    <col min="12035" max="12035" width="2.5" style="110" hidden="1" customWidth="1"/>
    <col min="12036" max="12036" width="3.125" style="110" hidden="1" customWidth="1"/>
    <col min="12037" max="12037" width="3.625" style="110" hidden="1" customWidth="1"/>
    <col min="12038" max="12038" width="3.125" style="110" hidden="1" customWidth="1"/>
    <col min="12039" max="12049" width="2.625" style="110" hidden="1" customWidth="1"/>
    <col min="12050" max="12065" width="3.125" style="110" hidden="1" customWidth="1"/>
    <col min="12066" max="12073" width="3.375" style="110" hidden="1" customWidth="1"/>
    <col min="12074" max="12075" width="5.5" style="110" hidden="1" customWidth="1"/>
    <col min="12076" max="12076" width="3" style="110" hidden="1" customWidth="1"/>
    <col min="12077" max="12081" width="11.5" style="110" hidden="1" customWidth="1"/>
    <col min="12082" max="12290" width="11.5" style="110" hidden="1"/>
    <col min="12291" max="12291" width="2.5" style="110" hidden="1" customWidth="1"/>
    <col min="12292" max="12292" width="3.125" style="110" hidden="1" customWidth="1"/>
    <col min="12293" max="12293" width="3.625" style="110" hidden="1" customWidth="1"/>
    <col min="12294" max="12294" width="3.125" style="110" hidden="1" customWidth="1"/>
    <col min="12295" max="12305" width="2.625" style="110" hidden="1" customWidth="1"/>
    <col min="12306" max="12321" width="3.125" style="110" hidden="1" customWidth="1"/>
    <col min="12322" max="12329" width="3.375" style="110" hidden="1" customWidth="1"/>
    <col min="12330" max="12331" width="5.5" style="110" hidden="1" customWidth="1"/>
    <col min="12332" max="12332" width="3" style="110" hidden="1" customWidth="1"/>
    <col min="12333" max="12337" width="11.5" style="110" hidden="1" customWidth="1"/>
    <col min="12338" max="12546" width="11.5" style="110" hidden="1"/>
    <col min="12547" max="12547" width="2.5" style="110" hidden="1" customWidth="1"/>
    <col min="12548" max="12548" width="3.125" style="110" hidden="1" customWidth="1"/>
    <col min="12549" max="12549" width="3.625" style="110" hidden="1" customWidth="1"/>
    <col min="12550" max="12550" width="3.125" style="110" hidden="1" customWidth="1"/>
    <col min="12551" max="12561" width="2.625" style="110" hidden="1" customWidth="1"/>
    <col min="12562" max="12577" width="3.125" style="110" hidden="1" customWidth="1"/>
    <col min="12578" max="12585" width="3.375" style="110" hidden="1" customWidth="1"/>
    <col min="12586" max="12587" width="5.5" style="110" hidden="1" customWidth="1"/>
    <col min="12588" max="12588" width="3" style="110" hidden="1" customWidth="1"/>
    <col min="12589" max="12593" width="11.5" style="110" hidden="1" customWidth="1"/>
    <col min="12594" max="12802" width="11.5" style="110" hidden="1"/>
    <col min="12803" max="12803" width="2.5" style="110" hidden="1" customWidth="1"/>
    <col min="12804" max="12804" width="3.125" style="110" hidden="1" customWidth="1"/>
    <col min="12805" max="12805" width="3.625" style="110" hidden="1" customWidth="1"/>
    <col min="12806" max="12806" width="3.125" style="110" hidden="1" customWidth="1"/>
    <col min="12807" max="12817" width="2.625" style="110" hidden="1" customWidth="1"/>
    <col min="12818" max="12833" width="3.125" style="110" hidden="1" customWidth="1"/>
    <col min="12834" max="12841" width="3.375" style="110" hidden="1" customWidth="1"/>
    <col min="12842" max="12843" width="5.5" style="110" hidden="1" customWidth="1"/>
    <col min="12844" max="12844" width="3" style="110" hidden="1" customWidth="1"/>
    <col min="12845" max="12849" width="11.5" style="110" hidden="1" customWidth="1"/>
    <col min="12850" max="13058" width="11.5" style="110" hidden="1"/>
    <col min="13059" max="13059" width="2.5" style="110" hidden="1" customWidth="1"/>
    <col min="13060" max="13060" width="3.125" style="110" hidden="1" customWidth="1"/>
    <col min="13061" max="13061" width="3.625" style="110" hidden="1" customWidth="1"/>
    <col min="13062" max="13062" width="3.125" style="110" hidden="1" customWidth="1"/>
    <col min="13063" max="13073" width="2.625" style="110" hidden="1" customWidth="1"/>
    <col min="13074" max="13089" width="3.125" style="110" hidden="1" customWidth="1"/>
    <col min="13090" max="13097" width="3.375" style="110" hidden="1" customWidth="1"/>
    <col min="13098" max="13099" width="5.5" style="110" hidden="1" customWidth="1"/>
    <col min="13100" max="13100" width="3" style="110" hidden="1" customWidth="1"/>
    <col min="13101" max="13105" width="11.5" style="110" hidden="1" customWidth="1"/>
    <col min="13106" max="13314" width="11.5" style="110" hidden="1"/>
    <col min="13315" max="13315" width="2.5" style="110" hidden="1" customWidth="1"/>
    <col min="13316" max="13316" width="3.125" style="110" hidden="1" customWidth="1"/>
    <col min="13317" max="13317" width="3.625" style="110" hidden="1" customWidth="1"/>
    <col min="13318" max="13318" width="3.125" style="110" hidden="1" customWidth="1"/>
    <col min="13319" max="13329" width="2.625" style="110" hidden="1" customWidth="1"/>
    <col min="13330" max="13345" width="3.125" style="110" hidden="1" customWidth="1"/>
    <col min="13346" max="13353" width="3.375" style="110" hidden="1" customWidth="1"/>
    <col min="13354" max="13355" width="5.5" style="110" hidden="1" customWidth="1"/>
    <col min="13356" max="13356" width="3" style="110" hidden="1" customWidth="1"/>
    <col min="13357" max="13361" width="11.5" style="110" hidden="1" customWidth="1"/>
    <col min="13362" max="13570" width="11.5" style="110" hidden="1"/>
    <col min="13571" max="13571" width="2.5" style="110" hidden="1" customWidth="1"/>
    <col min="13572" max="13572" width="3.125" style="110" hidden="1" customWidth="1"/>
    <col min="13573" max="13573" width="3.625" style="110" hidden="1" customWidth="1"/>
    <col min="13574" max="13574" width="3.125" style="110" hidden="1" customWidth="1"/>
    <col min="13575" max="13585" width="2.625" style="110" hidden="1" customWidth="1"/>
    <col min="13586" max="13601" width="3.125" style="110" hidden="1" customWidth="1"/>
    <col min="13602" max="13609" width="3.375" style="110" hidden="1" customWidth="1"/>
    <col min="13610" max="13611" width="5.5" style="110" hidden="1" customWidth="1"/>
    <col min="13612" max="13612" width="3" style="110" hidden="1" customWidth="1"/>
    <col min="13613" max="13617" width="11.5" style="110" hidden="1" customWidth="1"/>
    <col min="13618" max="13826" width="11.5" style="110" hidden="1"/>
    <col min="13827" max="13827" width="2.5" style="110" hidden="1" customWidth="1"/>
    <col min="13828" max="13828" width="3.125" style="110" hidden="1" customWidth="1"/>
    <col min="13829" max="13829" width="3.625" style="110" hidden="1" customWidth="1"/>
    <col min="13830" max="13830" width="3.125" style="110" hidden="1" customWidth="1"/>
    <col min="13831" max="13841" width="2.625" style="110" hidden="1" customWidth="1"/>
    <col min="13842" max="13857" width="3.125" style="110" hidden="1" customWidth="1"/>
    <col min="13858" max="13865" width="3.375" style="110" hidden="1" customWidth="1"/>
    <col min="13866" max="13867" width="5.5" style="110" hidden="1" customWidth="1"/>
    <col min="13868" max="13868" width="3" style="110" hidden="1" customWidth="1"/>
    <col min="13869" max="13873" width="11.5" style="110" hidden="1" customWidth="1"/>
    <col min="13874" max="14082" width="11.5" style="110" hidden="1"/>
    <col min="14083" max="14083" width="2.5" style="110" hidden="1" customWidth="1"/>
    <col min="14084" max="14084" width="3.125" style="110" hidden="1" customWidth="1"/>
    <col min="14085" max="14085" width="3.625" style="110" hidden="1" customWidth="1"/>
    <col min="14086" max="14086" width="3.125" style="110" hidden="1" customWidth="1"/>
    <col min="14087" max="14097" width="2.625" style="110" hidden="1" customWidth="1"/>
    <col min="14098" max="14113" width="3.125" style="110" hidden="1" customWidth="1"/>
    <col min="14114" max="14121" width="3.375" style="110" hidden="1" customWidth="1"/>
    <col min="14122" max="14123" width="5.5" style="110" hidden="1" customWidth="1"/>
    <col min="14124" max="14124" width="3" style="110" hidden="1" customWidth="1"/>
    <col min="14125" max="14129" width="11.5" style="110" hidden="1" customWidth="1"/>
    <col min="14130" max="14338" width="11.5" style="110" hidden="1"/>
    <col min="14339" max="14339" width="2.5" style="110" hidden="1" customWidth="1"/>
    <col min="14340" max="14340" width="3.125" style="110" hidden="1" customWidth="1"/>
    <col min="14341" max="14341" width="3.625" style="110" hidden="1" customWidth="1"/>
    <col min="14342" max="14342" width="3.125" style="110" hidden="1" customWidth="1"/>
    <col min="14343" max="14353" width="2.625" style="110" hidden="1" customWidth="1"/>
    <col min="14354" max="14369" width="3.125" style="110" hidden="1" customWidth="1"/>
    <col min="14370" max="14377" width="3.375" style="110" hidden="1" customWidth="1"/>
    <col min="14378" max="14379" width="5.5" style="110" hidden="1" customWidth="1"/>
    <col min="14380" max="14380" width="3" style="110" hidden="1" customWidth="1"/>
    <col min="14381" max="14385" width="11.5" style="110" hidden="1" customWidth="1"/>
    <col min="14386" max="14594" width="11.5" style="110" hidden="1"/>
    <col min="14595" max="14595" width="2.5" style="110" hidden="1" customWidth="1"/>
    <col min="14596" max="14596" width="3.125" style="110" hidden="1" customWidth="1"/>
    <col min="14597" max="14597" width="3.625" style="110" hidden="1" customWidth="1"/>
    <col min="14598" max="14598" width="3.125" style="110" hidden="1" customWidth="1"/>
    <col min="14599" max="14609" width="2.625" style="110" hidden="1" customWidth="1"/>
    <col min="14610" max="14625" width="3.125" style="110" hidden="1" customWidth="1"/>
    <col min="14626" max="14633" width="3.375" style="110" hidden="1" customWidth="1"/>
    <col min="14634" max="14635" width="5.5" style="110" hidden="1" customWidth="1"/>
    <col min="14636" max="14636" width="3" style="110" hidden="1" customWidth="1"/>
    <col min="14637" max="14641" width="11.5" style="110" hidden="1" customWidth="1"/>
    <col min="14642" max="14850" width="11.5" style="110" hidden="1"/>
    <col min="14851" max="14851" width="2.5" style="110" hidden="1" customWidth="1"/>
    <col min="14852" max="14852" width="3.125" style="110" hidden="1" customWidth="1"/>
    <col min="14853" max="14853" width="3.625" style="110" hidden="1" customWidth="1"/>
    <col min="14854" max="14854" width="3.125" style="110" hidden="1" customWidth="1"/>
    <col min="14855" max="14865" width="2.625" style="110" hidden="1" customWidth="1"/>
    <col min="14866" max="14881" width="3.125" style="110" hidden="1" customWidth="1"/>
    <col min="14882" max="14889" width="3.375" style="110" hidden="1" customWidth="1"/>
    <col min="14890" max="14891" width="5.5" style="110" hidden="1" customWidth="1"/>
    <col min="14892" max="14892" width="3" style="110" hidden="1" customWidth="1"/>
    <col min="14893" max="14897" width="11.5" style="110" hidden="1" customWidth="1"/>
    <col min="14898" max="15106" width="11.5" style="110" hidden="1"/>
    <col min="15107" max="15107" width="2.5" style="110" hidden="1" customWidth="1"/>
    <col min="15108" max="15108" width="3.125" style="110" hidden="1" customWidth="1"/>
    <col min="15109" max="15109" width="3.625" style="110" hidden="1" customWidth="1"/>
    <col min="15110" max="15110" width="3.125" style="110" hidden="1" customWidth="1"/>
    <col min="15111" max="15121" width="2.625" style="110" hidden="1" customWidth="1"/>
    <col min="15122" max="15137" width="3.125" style="110" hidden="1" customWidth="1"/>
    <col min="15138" max="15145" width="3.375" style="110" hidden="1" customWidth="1"/>
    <col min="15146" max="15147" width="5.5" style="110" hidden="1" customWidth="1"/>
    <col min="15148" max="15148" width="3" style="110" hidden="1" customWidth="1"/>
    <col min="15149" max="15153" width="11.5" style="110" hidden="1" customWidth="1"/>
    <col min="15154" max="15362" width="11.5" style="110" hidden="1"/>
    <col min="15363" max="15363" width="2.5" style="110" hidden="1" customWidth="1"/>
    <col min="15364" max="15364" width="3.125" style="110" hidden="1" customWidth="1"/>
    <col min="15365" max="15365" width="3.625" style="110" hidden="1" customWidth="1"/>
    <col min="15366" max="15366" width="3.125" style="110" hidden="1" customWidth="1"/>
    <col min="15367" max="15377" width="2.625" style="110" hidden="1" customWidth="1"/>
    <col min="15378" max="15393" width="3.125" style="110" hidden="1" customWidth="1"/>
    <col min="15394" max="15401" width="3.375" style="110" hidden="1" customWidth="1"/>
    <col min="15402" max="15403" width="5.5" style="110" hidden="1" customWidth="1"/>
    <col min="15404" max="15404" width="3" style="110" hidden="1" customWidth="1"/>
    <col min="15405" max="15409" width="11.5" style="110" hidden="1" customWidth="1"/>
    <col min="15410" max="15618" width="11.5" style="110" hidden="1"/>
    <col min="15619" max="15619" width="2.5" style="110" hidden="1" customWidth="1"/>
    <col min="15620" max="15620" width="3.125" style="110" hidden="1" customWidth="1"/>
    <col min="15621" max="15621" width="3.625" style="110" hidden="1" customWidth="1"/>
    <col min="15622" max="15622" width="3.125" style="110" hidden="1" customWidth="1"/>
    <col min="15623" max="15633" width="2.625" style="110" hidden="1" customWidth="1"/>
    <col min="15634" max="15649" width="3.125" style="110" hidden="1" customWidth="1"/>
    <col min="15650" max="15657" width="3.375" style="110" hidden="1" customWidth="1"/>
    <col min="15658" max="15659" width="5.5" style="110" hidden="1" customWidth="1"/>
    <col min="15660" max="15660" width="3" style="110" hidden="1" customWidth="1"/>
    <col min="15661" max="15665" width="11.5" style="110" hidden="1" customWidth="1"/>
    <col min="15666" max="15874" width="11.5" style="110" hidden="1"/>
    <col min="15875" max="15875" width="2.5" style="110" hidden="1" customWidth="1"/>
    <col min="15876" max="15876" width="3.125" style="110" hidden="1" customWidth="1"/>
    <col min="15877" max="15877" width="3.625" style="110" hidden="1" customWidth="1"/>
    <col min="15878" max="15878" width="3.125" style="110" hidden="1" customWidth="1"/>
    <col min="15879" max="15889" width="2.625" style="110" hidden="1" customWidth="1"/>
    <col min="15890" max="15905" width="3.125" style="110" hidden="1" customWidth="1"/>
    <col min="15906" max="15913" width="3.375" style="110" hidden="1" customWidth="1"/>
    <col min="15914" max="15915" width="5.5" style="110" hidden="1" customWidth="1"/>
    <col min="15916" max="15916" width="3" style="110" hidden="1" customWidth="1"/>
    <col min="15917" max="15921" width="11.5" style="110" hidden="1" customWidth="1"/>
    <col min="15922" max="16130" width="11.5" style="110" hidden="1"/>
    <col min="16131" max="16131" width="2.5" style="110" hidden="1" customWidth="1"/>
    <col min="16132" max="16132" width="3.125" style="110" hidden="1" customWidth="1"/>
    <col min="16133" max="16133" width="3.625" style="110" hidden="1" customWidth="1"/>
    <col min="16134" max="16134" width="3.125" style="110" hidden="1" customWidth="1"/>
    <col min="16135" max="16145" width="2.625" style="110" hidden="1" customWidth="1"/>
    <col min="16146" max="16161" width="3.125" style="110" hidden="1" customWidth="1"/>
    <col min="16162" max="16169" width="3.375" style="110" hidden="1" customWidth="1"/>
    <col min="16170" max="16171" width="5.5" style="110" hidden="1" customWidth="1"/>
    <col min="16172" max="16172" width="3" style="110" hidden="1" customWidth="1"/>
    <col min="16173" max="16177" width="11.5" style="110" hidden="1" customWidth="1"/>
    <col min="16178" max="16384" width="11.5" style="110" hidden="1"/>
  </cols>
  <sheetData>
    <row r="1" spans="2:43" ht="6" customHeight="1"/>
    <row r="2" spans="2:43" ht="60.75" customHeight="1">
      <c r="B2" s="504" t="s">
        <v>226</v>
      </c>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5"/>
      <c r="AO2" s="505"/>
      <c r="AP2" s="505"/>
      <c r="AQ2" s="506"/>
    </row>
    <row r="3" spans="2:43" ht="8.25" customHeight="1"/>
    <row r="4" spans="2:43" ht="18.75" customHeight="1">
      <c r="B4" s="507" t="s">
        <v>227</v>
      </c>
      <c r="C4" s="507"/>
      <c r="D4" s="507"/>
      <c r="E4" s="507"/>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508"/>
      <c r="AO4" s="508"/>
      <c r="AP4" s="508"/>
      <c r="AQ4" s="508"/>
    </row>
    <row r="5" spans="2:43" ht="6.75" customHeight="1"/>
    <row r="6" spans="2:43" ht="16.5" customHeight="1">
      <c r="B6" s="509" t="s">
        <v>228</v>
      </c>
      <c r="C6" s="510"/>
      <c r="D6" s="510"/>
      <c r="E6" s="511"/>
      <c r="F6" s="515"/>
      <c r="G6" s="516"/>
      <c r="H6" s="516"/>
      <c r="I6" s="516"/>
      <c r="J6" s="516"/>
      <c r="K6" s="516"/>
      <c r="L6" s="517"/>
      <c r="M6" s="521" t="s">
        <v>229</v>
      </c>
      <c r="N6" s="522"/>
      <c r="O6" s="522"/>
      <c r="P6" s="522"/>
      <c r="Q6" s="522"/>
      <c r="R6" s="522"/>
      <c r="S6" s="522"/>
      <c r="T6" s="523"/>
      <c r="U6" s="527"/>
      <c r="V6" s="528"/>
      <c r="W6" s="528"/>
      <c r="X6" s="528"/>
      <c r="Y6" s="528"/>
      <c r="Z6" s="528"/>
      <c r="AA6" s="528"/>
      <c r="AB6" s="528"/>
      <c r="AC6" s="528"/>
      <c r="AD6" s="529"/>
      <c r="AE6" s="509" t="s">
        <v>230</v>
      </c>
      <c r="AF6" s="510"/>
      <c r="AG6" s="510"/>
      <c r="AH6" s="510"/>
      <c r="AI6" s="510"/>
      <c r="AJ6" s="510"/>
      <c r="AK6" s="510"/>
      <c r="AL6" s="511"/>
      <c r="AM6" s="533"/>
      <c r="AN6" s="534"/>
      <c r="AO6" s="534"/>
      <c r="AP6" s="534"/>
      <c r="AQ6" s="535"/>
    </row>
    <row r="7" spans="2:43" ht="16.5" customHeight="1">
      <c r="B7" s="512"/>
      <c r="C7" s="513"/>
      <c r="D7" s="513"/>
      <c r="E7" s="514"/>
      <c r="F7" s="518"/>
      <c r="G7" s="519"/>
      <c r="H7" s="519"/>
      <c r="I7" s="519"/>
      <c r="J7" s="519"/>
      <c r="K7" s="519"/>
      <c r="L7" s="520"/>
      <c r="M7" s="524"/>
      <c r="N7" s="525"/>
      <c r="O7" s="525"/>
      <c r="P7" s="525"/>
      <c r="Q7" s="525"/>
      <c r="R7" s="525"/>
      <c r="S7" s="525"/>
      <c r="T7" s="526"/>
      <c r="U7" s="530"/>
      <c r="V7" s="531"/>
      <c r="W7" s="531"/>
      <c r="X7" s="531"/>
      <c r="Y7" s="531"/>
      <c r="Z7" s="531"/>
      <c r="AA7" s="531"/>
      <c r="AB7" s="531"/>
      <c r="AC7" s="531"/>
      <c r="AD7" s="532"/>
      <c r="AE7" s="536" t="s">
        <v>231</v>
      </c>
      <c r="AF7" s="536"/>
      <c r="AG7" s="536"/>
      <c r="AH7" s="536"/>
      <c r="AI7" s="536"/>
      <c r="AJ7" s="536"/>
      <c r="AK7" s="536"/>
      <c r="AL7" s="536"/>
      <c r="AM7" s="533"/>
      <c r="AN7" s="534"/>
      <c r="AO7" s="534"/>
      <c r="AP7" s="534"/>
      <c r="AQ7" s="535"/>
    </row>
    <row r="8" spans="2:43" ht="16.5" customHeight="1">
      <c r="B8" s="537" t="s">
        <v>232</v>
      </c>
      <c r="C8" s="537"/>
      <c r="D8" s="537"/>
      <c r="E8" s="537"/>
      <c r="F8" s="538"/>
      <c r="G8" s="538"/>
      <c r="H8" s="538"/>
      <c r="I8" s="538"/>
      <c r="J8" s="538"/>
      <c r="K8" s="538"/>
      <c r="L8" s="538"/>
      <c r="M8" s="538"/>
      <c r="N8" s="538"/>
      <c r="O8" s="538"/>
      <c r="P8" s="538"/>
      <c r="Q8" s="538"/>
      <c r="R8" s="538"/>
      <c r="S8" s="538"/>
      <c r="T8" s="538"/>
      <c r="U8" s="538"/>
      <c r="V8" s="538"/>
      <c r="W8" s="538"/>
      <c r="X8" s="538"/>
      <c r="Y8" s="538"/>
      <c r="Z8" s="538"/>
      <c r="AA8" s="538"/>
      <c r="AB8" s="538"/>
      <c r="AC8" s="538"/>
      <c r="AD8" s="538"/>
      <c r="AE8" s="538"/>
      <c r="AF8" s="538"/>
      <c r="AG8" s="538"/>
      <c r="AH8" s="538"/>
      <c r="AI8" s="538"/>
      <c r="AJ8" s="538"/>
      <c r="AK8" s="538"/>
      <c r="AL8" s="538"/>
      <c r="AM8" s="538"/>
      <c r="AN8" s="538"/>
      <c r="AO8" s="538"/>
      <c r="AP8" s="538"/>
      <c r="AQ8" s="538"/>
    </row>
    <row r="9" spans="2:43" ht="16.5" customHeight="1">
      <c r="B9" s="537" t="s">
        <v>233</v>
      </c>
      <c r="C9" s="537"/>
      <c r="D9" s="537"/>
      <c r="E9" s="537"/>
      <c r="F9" s="538"/>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38"/>
      <c r="AJ9" s="538"/>
      <c r="AK9" s="538"/>
      <c r="AL9" s="538"/>
      <c r="AM9" s="538"/>
      <c r="AN9" s="538"/>
      <c r="AO9" s="538"/>
      <c r="AP9" s="538"/>
      <c r="AQ9" s="538"/>
    </row>
    <row r="10" spans="2:43" ht="16.5" customHeight="1">
      <c r="B10" s="521" t="s">
        <v>234</v>
      </c>
      <c r="C10" s="522"/>
      <c r="D10" s="522"/>
      <c r="E10" s="523"/>
      <c r="F10" s="539" t="s">
        <v>235</v>
      </c>
      <c r="G10" s="540"/>
      <c r="H10" s="540"/>
      <c r="I10" s="540"/>
      <c r="J10" s="540"/>
      <c r="K10" s="541"/>
      <c r="L10" s="541"/>
      <c r="M10" s="541"/>
      <c r="N10" s="541"/>
      <c r="O10" s="541"/>
      <c r="P10" s="541"/>
      <c r="Q10" s="541"/>
      <c r="R10" s="541"/>
      <c r="S10" s="541"/>
      <c r="T10" s="542"/>
      <c r="U10" s="539" t="s">
        <v>236</v>
      </c>
      <c r="V10" s="540"/>
      <c r="W10" s="540"/>
      <c r="X10" s="540"/>
      <c r="Y10" s="540"/>
      <c r="Z10" s="540"/>
      <c r="AA10" s="540"/>
      <c r="AB10" s="540"/>
      <c r="AC10" s="540"/>
      <c r="AD10" s="540"/>
      <c r="AE10" s="540"/>
      <c r="AF10" s="540"/>
      <c r="AG10" s="540"/>
      <c r="AH10" s="540"/>
      <c r="AI10" s="540"/>
      <c r="AJ10" s="540"/>
      <c r="AK10" s="540"/>
      <c r="AL10" s="543"/>
      <c r="AM10" s="544" t="s">
        <v>237</v>
      </c>
      <c r="AN10" s="545"/>
      <c r="AO10" s="545"/>
      <c r="AP10" s="545"/>
      <c r="AQ10" s="546"/>
    </row>
    <row r="11" spans="2:43" ht="16.5" customHeight="1">
      <c r="B11" s="524"/>
      <c r="C11" s="525"/>
      <c r="D11" s="525"/>
      <c r="E11" s="526"/>
      <c r="F11" s="547"/>
      <c r="G11" s="548"/>
      <c r="H11" s="548"/>
      <c r="I11" s="548"/>
      <c r="J11" s="548"/>
      <c r="K11" s="548"/>
      <c r="L11" s="548"/>
      <c r="M11" s="548"/>
      <c r="N11" s="548"/>
      <c r="O11" s="548"/>
      <c r="P11" s="548"/>
      <c r="Q11" s="548"/>
      <c r="R11" s="548"/>
      <c r="S11" s="548"/>
      <c r="T11" s="549"/>
      <c r="U11" s="547"/>
      <c r="V11" s="548"/>
      <c r="W11" s="548"/>
      <c r="X11" s="548"/>
      <c r="Y11" s="548"/>
      <c r="Z11" s="548"/>
      <c r="AA11" s="548"/>
      <c r="AB11" s="548"/>
      <c r="AC11" s="548"/>
      <c r="AD11" s="548"/>
      <c r="AE11" s="548"/>
      <c r="AF11" s="548"/>
      <c r="AG11" s="548"/>
      <c r="AH11" s="548"/>
      <c r="AI11" s="548"/>
      <c r="AJ11" s="548"/>
      <c r="AK11" s="548"/>
      <c r="AL11" s="549"/>
      <c r="AM11" s="547"/>
      <c r="AN11" s="548"/>
      <c r="AO11" s="548"/>
      <c r="AP11" s="548"/>
      <c r="AQ11" s="549"/>
    </row>
    <row r="12" spans="2:43" ht="16.5" customHeight="1">
      <c r="B12" s="521" t="s">
        <v>238</v>
      </c>
      <c r="C12" s="522"/>
      <c r="D12" s="522"/>
      <c r="E12" s="523"/>
      <c r="F12" s="536" t="s">
        <v>239</v>
      </c>
      <c r="G12" s="536"/>
      <c r="H12" s="536"/>
      <c r="I12" s="536"/>
      <c r="J12" s="536"/>
      <c r="K12" s="550"/>
      <c r="L12" s="550"/>
      <c r="M12" s="550"/>
      <c r="N12" s="550"/>
      <c r="O12" s="550"/>
      <c r="P12" s="550"/>
      <c r="Q12" s="550"/>
      <c r="R12" s="550"/>
      <c r="S12" s="550"/>
      <c r="T12" s="550"/>
      <c r="U12" s="539" t="s">
        <v>240</v>
      </c>
      <c r="V12" s="540"/>
      <c r="W12" s="540"/>
      <c r="X12" s="540"/>
      <c r="Y12" s="540"/>
      <c r="Z12" s="540"/>
      <c r="AA12" s="540"/>
      <c r="AB12" s="540"/>
      <c r="AC12" s="540"/>
      <c r="AD12" s="540"/>
      <c r="AE12" s="540"/>
      <c r="AF12" s="540"/>
      <c r="AG12" s="540"/>
      <c r="AH12" s="540"/>
      <c r="AI12" s="540"/>
      <c r="AJ12" s="540"/>
      <c r="AK12" s="540"/>
      <c r="AL12" s="543"/>
      <c r="AM12" s="539" t="s">
        <v>241</v>
      </c>
      <c r="AN12" s="540"/>
      <c r="AO12" s="540"/>
      <c r="AP12" s="540"/>
      <c r="AQ12" s="543"/>
    </row>
    <row r="13" spans="2:43" ht="16.5" customHeight="1">
      <c r="B13" s="524"/>
      <c r="C13" s="525"/>
      <c r="D13" s="525"/>
      <c r="E13" s="526"/>
      <c r="F13" s="551"/>
      <c r="G13" s="551"/>
      <c r="H13" s="551"/>
      <c r="I13" s="551"/>
      <c r="J13" s="551"/>
      <c r="K13" s="551"/>
      <c r="L13" s="551"/>
      <c r="M13" s="551"/>
      <c r="N13" s="551"/>
      <c r="O13" s="551"/>
      <c r="P13" s="551"/>
      <c r="Q13" s="551"/>
      <c r="R13" s="551"/>
      <c r="S13" s="551"/>
      <c r="T13" s="551"/>
      <c r="U13" s="547"/>
      <c r="V13" s="548"/>
      <c r="W13" s="548"/>
      <c r="X13" s="548"/>
      <c r="Y13" s="548"/>
      <c r="Z13" s="548"/>
      <c r="AA13" s="548"/>
      <c r="AB13" s="548"/>
      <c r="AC13" s="548"/>
      <c r="AD13" s="548"/>
      <c r="AE13" s="548"/>
      <c r="AF13" s="548"/>
      <c r="AG13" s="548"/>
      <c r="AH13" s="548"/>
      <c r="AI13" s="548"/>
      <c r="AJ13" s="548"/>
      <c r="AK13" s="548"/>
      <c r="AL13" s="549"/>
      <c r="AM13" s="547"/>
      <c r="AN13" s="548"/>
      <c r="AO13" s="548"/>
      <c r="AP13" s="548"/>
      <c r="AQ13" s="549"/>
    </row>
    <row r="14" spans="2:43" s="131" customFormat="1" ht="16.5" customHeight="1">
      <c r="B14" s="539" t="s">
        <v>242</v>
      </c>
      <c r="C14" s="540"/>
      <c r="D14" s="540"/>
      <c r="E14" s="540"/>
      <c r="F14" s="541"/>
      <c r="G14" s="541"/>
      <c r="H14" s="541"/>
      <c r="I14" s="541"/>
      <c r="J14" s="541"/>
      <c r="K14" s="541"/>
      <c r="L14" s="541"/>
      <c r="M14" s="541"/>
      <c r="N14" s="541"/>
      <c r="O14" s="541"/>
      <c r="P14" s="541"/>
      <c r="Q14" s="541"/>
      <c r="R14" s="541"/>
      <c r="S14" s="541"/>
      <c r="T14" s="542"/>
      <c r="U14" s="539" t="s">
        <v>243</v>
      </c>
      <c r="V14" s="540"/>
      <c r="W14" s="540"/>
      <c r="X14" s="540"/>
      <c r="Y14" s="540"/>
      <c r="Z14" s="540"/>
      <c r="AA14" s="540"/>
      <c r="AB14" s="540"/>
      <c r="AC14" s="540"/>
      <c r="AD14" s="543"/>
      <c r="AE14" s="539" t="s">
        <v>244</v>
      </c>
      <c r="AF14" s="540"/>
      <c r="AG14" s="540"/>
      <c r="AH14" s="540"/>
      <c r="AI14" s="540"/>
      <c r="AJ14" s="540"/>
      <c r="AK14" s="540"/>
      <c r="AL14" s="543"/>
      <c r="AM14" s="539" t="s">
        <v>228</v>
      </c>
      <c r="AN14" s="540"/>
      <c r="AO14" s="540"/>
      <c r="AP14" s="540"/>
      <c r="AQ14" s="543"/>
    </row>
    <row r="15" spans="2:43" ht="16.5" customHeight="1">
      <c r="B15" s="547"/>
      <c r="C15" s="548"/>
      <c r="D15" s="548"/>
      <c r="E15" s="548"/>
      <c r="F15" s="548"/>
      <c r="G15" s="548"/>
      <c r="H15" s="548"/>
      <c r="I15" s="548"/>
      <c r="J15" s="548"/>
      <c r="K15" s="548"/>
      <c r="L15" s="548"/>
      <c r="M15" s="548"/>
      <c r="N15" s="548"/>
      <c r="O15" s="548"/>
      <c r="P15" s="548"/>
      <c r="Q15" s="548"/>
      <c r="R15" s="548"/>
      <c r="S15" s="548"/>
      <c r="T15" s="549"/>
      <c r="U15" s="547"/>
      <c r="V15" s="548"/>
      <c r="W15" s="548"/>
      <c r="X15" s="548"/>
      <c r="Y15" s="548"/>
      <c r="Z15" s="548"/>
      <c r="AA15" s="548"/>
      <c r="AB15" s="548"/>
      <c r="AC15" s="548"/>
      <c r="AD15" s="549"/>
      <c r="AE15" s="547"/>
      <c r="AF15" s="548"/>
      <c r="AG15" s="548"/>
      <c r="AH15" s="548"/>
      <c r="AI15" s="548"/>
      <c r="AJ15" s="548"/>
      <c r="AK15" s="548"/>
      <c r="AL15" s="549"/>
      <c r="AM15" s="547"/>
      <c r="AN15" s="548"/>
      <c r="AO15" s="548"/>
      <c r="AP15" s="548"/>
      <c r="AQ15" s="549"/>
    </row>
    <row r="16" spans="2:43" s="131" customFormat="1" ht="16.5" customHeight="1">
      <c r="B16" s="539" t="s">
        <v>245</v>
      </c>
      <c r="C16" s="540"/>
      <c r="D16" s="540"/>
      <c r="E16" s="540"/>
      <c r="F16" s="541"/>
      <c r="G16" s="541"/>
      <c r="H16" s="541"/>
      <c r="I16" s="541"/>
      <c r="J16" s="541"/>
      <c r="K16" s="541"/>
      <c r="L16" s="541"/>
      <c r="M16" s="541"/>
      <c r="N16" s="541"/>
      <c r="O16" s="541"/>
      <c r="P16" s="541"/>
      <c r="Q16" s="541"/>
      <c r="R16" s="541"/>
      <c r="S16" s="541"/>
      <c r="T16" s="542"/>
      <c r="U16" s="539" t="s">
        <v>246</v>
      </c>
      <c r="V16" s="540"/>
      <c r="W16" s="540"/>
      <c r="X16" s="540"/>
      <c r="Y16" s="540"/>
      <c r="Z16" s="540"/>
      <c r="AA16" s="540"/>
      <c r="AB16" s="540"/>
      <c r="AC16" s="540"/>
      <c r="AD16" s="543"/>
      <c r="AE16" s="552" t="s">
        <v>247</v>
      </c>
      <c r="AF16" s="553"/>
      <c r="AG16" s="553"/>
      <c r="AH16" s="553"/>
      <c r="AI16" s="553"/>
      <c r="AJ16" s="553"/>
      <c r="AK16" s="553"/>
      <c r="AL16" s="553"/>
      <c r="AM16" s="553"/>
      <c r="AN16" s="553"/>
      <c r="AO16" s="553"/>
      <c r="AP16" s="553"/>
      <c r="AQ16" s="554"/>
    </row>
    <row r="17" spans="2:43" ht="16.5" customHeight="1">
      <c r="B17" s="547"/>
      <c r="C17" s="548"/>
      <c r="D17" s="548"/>
      <c r="E17" s="548"/>
      <c r="F17" s="548"/>
      <c r="G17" s="548"/>
      <c r="H17" s="548"/>
      <c r="I17" s="548"/>
      <c r="J17" s="548"/>
      <c r="K17" s="548"/>
      <c r="L17" s="548"/>
      <c r="M17" s="548"/>
      <c r="N17" s="548"/>
      <c r="O17" s="548"/>
      <c r="P17" s="548"/>
      <c r="Q17" s="548"/>
      <c r="R17" s="548"/>
      <c r="S17" s="548"/>
      <c r="T17" s="549"/>
      <c r="U17" s="547"/>
      <c r="V17" s="548"/>
      <c r="W17" s="548"/>
      <c r="X17" s="548"/>
      <c r="Y17" s="548"/>
      <c r="Z17" s="548"/>
      <c r="AA17" s="548"/>
      <c r="AB17" s="548"/>
      <c r="AC17" s="548"/>
      <c r="AD17" s="549"/>
      <c r="AE17" s="547"/>
      <c r="AF17" s="548"/>
      <c r="AG17" s="548"/>
      <c r="AH17" s="548"/>
      <c r="AI17" s="548"/>
      <c r="AJ17" s="548"/>
      <c r="AK17" s="548"/>
      <c r="AL17" s="548"/>
      <c r="AM17" s="548"/>
      <c r="AN17" s="548"/>
      <c r="AO17" s="548"/>
      <c r="AP17" s="548"/>
      <c r="AQ17" s="549"/>
    </row>
    <row r="18" spans="2:43" ht="16.5" customHeight="1">
      <c r="B18" s="537" t="s">
        <v>248</v>
      </c>
      <c r="C18" s="537"/>
      <c r="D18" s="537"/>
      <c r="E18" s="537"/>
      <c r="F18" s="538"/>
      <c r="G18" s="538"/>
      <c r="H18" s="538"/>
      <c r="I18" s="538"/>
      <c r="J18" s="538"/>
      <c r="K18" s="538"/>
      <c r="L18" s="538"/>
      <c r="M18" s="538"/>
      <c r="N18" s="538"/>
      <c r="O18" s="538"/>
      <c r="P18" s="538"/>
      <c r="Q18" s="538"/>
      <c r="R18" s="538"/>
      <c r="S18" s="538"/>
      <c r="T18" s="538"/>
      <c r="U18" s="538"/>
      <c r="V18" s="538"/>
      <c r="W18" s="538"/>
      <c r="X18" s="538"/>
      <c r="Y18" s="538"/>
      <c r="Z18" s="538"/>
      <c r="AA18" s="538"/>
      <c r="AB18" s="538"/>
      <c r="AC18" s="538"/>
      <c r="AD18" s="538"/>
      <c r="AE18" s="538"/>
      <c r="AF18" s="538"/>
      <c r="AG18" s="538"/>
      <c r="AH18" s="538"/>
      <c r="AI18" s="538"/>
      <c r="AJ18" s="538"/>
      <c r="AK18" s="538"/>
      <c r="AL18" s="538"/>
      <c r="AM18" s="538"/>
      <c r="AN18" s="538"/>
      <c r="AO18" s="538"/>
      <c r="AP18" s="538"/>
      <c r="AQ18" s="538"/>
    </row>
    <row r="19" spans="2:43" ht="16.5" customHeight="1">
      <c r="B19" s="539" t="s">
        <v>249</v>
      </c>
      <c r="C19" s="540"/>
      <c r="D19" s="540"/>
      <c r="E19" s="540"/>
      <c r="F19" s="540"/>
      <c r="G19" s="540"/>
      <c r="H19" s="540"/>
      <c r="I19" s="540"/>
      <c r="J19" s="543"/>
      <c r="K19" s="539" t="s">
        <v>250</v>
      </c>
      <c r="L19" s="540"/>
      <c r="M19" s="540"/>
      <c r="N19" s="540"/>
      <c r="O19" s="540"/>
      <c r="P19" s="540"/>
      <c r="Q19" s="540"/>
      <c r="R19" s="540"/>
      <c r="S19" s="540"/>
      <c r="T19" s="542"/>
      <c r="U19" s="539" t="s">
        <v>243</v>
      </c>
      <c r="V19" s="540"/>
      <c r="W19" s="540"/>
      <c r="X19" s="540"/>
      <c r="Y19" s="540"/>
      <c r="Z19" s="540"/>
      <c r="AA19" s="540"/>
      <c r="AB19" s="540"/>
      <c r="AC19" s="540"/>
      <c r="AD19" s="543"/>
      <c r="AE19" s="539" t="s">
        <v>251</v>
      </c>
      <c r="AF19" s="540"/>
      <c r="AG19" s="540"/>
      <c r="AH19" s="540"/>
      <c r="AI19" s="540"/>
      <c r="AJ19" s="540"/>
      <c r="AK19" s="540"/>
      <c r="AL19" s="543"/>
      <c r="AM19" s="539" t="s">
        <v>252</v>
      </c>
      <c r="AN19" s="540"/>
      <c r="AO19" s="540"/>
      <c r="AP19" s="540"/>
      <c r="AQ19" s="543"/>
    </row>
    <row r="20" spans="2:43" ht="16.5" customHeight="1">
      <c r="B20" s="547"/>
      <c r="C20" s="548"/>
      <c r="D20" s="548"/>
      <c r="E20" s="548"/>
      <c r="F20" s="548"/>
      <c r="G20" s="548"/>
      <c r="H20" s="548"/>
      <c r="I20" s="548"/>
      <c r="J20" s="549"/>
      <c r="K20" s="547"/>
      <c r="L20" s="548"/>
      <c r="M20" s="548"/>
      <c r="N20" s="548"/>
      <c r="O20" s="548"/>
      <c r="P20" s="548"/>
      <c r="Q20" s="548"/>
      <c r="R20" s="548"/>
      <c r="S20" s="548"/>
      <c r="T20" s="549"/>
      <c r="U20" s="547"/>
      <c r="V20" s="548"/>
      <c r="W20" s="548"/>
      <c r="X20" s="548"/>
      <c r="Y20" s="548"/>
      <c r="Z20" s="548"/>
      <c r="AA20" s="548"/>
      <c r="AB20" s="548"/>
      <c r="AC20" s="548"/>
      <c r="AD20" s="549"/>
      <c r="AE20" s="547"/>
      <c r="AF20" s="548"/>
      <c r="AG20" s="548"/>
      <c r="AH20" s="548"/>
      <c r="AI20" s="548"/>
      <c r="AJ20" s="548"/>
      <c r="AK20" s="548"/>
      <c r="AL20" s="549"/>
      <c r="AM20" s="547"/>
      <c r="AN20" s="548"/>
      <c r="AO20" s="548"/>
      <c r="AP20" s="548"/>
      <c r="AQ20" s="549"/>
    </row>
    <row r="21" spans="2:43" ht="16.5" customHeight="1">
      <c r="B21" s="539" t="s">
        <v>253</v>
      </c>
      <c r="C21" s="540"/>
      <c r="D21" s="540"/>
      <c r="E21" s="540"/>
      <c r="F21" s="540"/>
      <c r="G21" s="540"/>
      <c r="H21" s="540"/>
      <c r="I21" s="540"/>
      <c r="J21" s="543"/>
      <c r="K21" s="539" t="s">
        <v>250</v>
      </c>
      <c r="L21" s="540"/>
      <c r="M21" s="540"/>
      <c r="N21" s="540"/>
      <c r="O21" s="540"/>
      <c r="P21" s="540"/>
      <c r="Q21" s="540"/>
      <c r="R21" s="540"/>
      <c r="S21" s="540"/>
      <c r="T21" s="542"/>
      <c r="U21" s="539" t="s">
        <v>243</v>
      </c>
      <c r="V21" s="540"/>
      <c r="W21" s="540"/>
      <c r="X21" s="540"/>
      <c r="Y21" s="540"/>
      <c r="Z21" s="540"/>
      <c r="AA21" s="540"/>
      <c r="AB21" s="540"/>
      <c r="AC21" s="540"/>
      <c r="AD21" s="543"/>
      <c r="AE21" s="539" t="s">
        <v>251</v>
      </c>
      <c r="AF21" s="540"/>
      <c r="AG21" s="540"/>
      <c r="AH21" s="540"/>
      <c r="AI21" s="540"/>
      <c r="AJ21" s="540"/>
      <c r="AK21" s="540"/>
      <c r="AL21" s="543"/>
      <c r="AM21" s="539" t="s">
        <v>252</v>
      </c>
      <c r="AN21" s="540"/>
      <c r="AO21" s="540"/>
      <c r="AP21" s="540"/>
      <c r="AQ21" s="543"/>
    </row>
    <row r="22" spans="2:43" ht="16.5" customHeight="1">
      <c r="B22" s="547"/>
      <c r="C22" s="548"/>
      <c r="D22" s="548"/>
      <c r="E22" s="548"/>
      <c r="F22" s="548"/>
      <c r="G22" s="548"/>
      <c r="H22" s="548"/>
      <c r="I22" s="548"/>
      <c r="J22" s="549"/>
      <c r="K22" s="547"/>
      <c r="L22" s="548"/>
      <c r="M22" s="548"/>
      <c r="N22" s="548"/>
      <c r="O22" s="548"/>
      <c r="P22" s="548"/>
      <c r="Q22" s="548"/>
      <c r="R22" s="548"/>
      <c r="S22" s="548"/>
      <c r="T22" s="549"/>
      <c r="U22" s="547"/>
      <c r="V22" s="548"/>
      <c r="W22" s="548"/>
      <c r="X22" s="548"/>
      <c r="Y22" s="548"/>
      <c r="Z22" s="548"/>
      <c r="AA22" s="548"/>
      <c r="AB22" s="548"/>
      <c r="AC22" s="548"/>
      <c r="AD22" s="549"/>
      <c r="AE22" s="547"/>
      <c r="AF22" s="548"/>
      <c r="AG22" s="548"/>
      <c r="AH22" s="548"/>
      <c r="AI22" s="548"/>
      <c r="AJ22" s="548"/>
      <c r="AK22" s="548"/>
      <c r="AL22" s="549"/>
      <c r="AM22" s="547"/>
      <c r="AN22" s="548"/>
      <c r="AO22" s="548"/>
      <c r="AP22" s="548"/>
      <c r="AQ22" s="549"/>
    </row>
    <row r="23" spans="2:43" ht="16.5" customHeight="1">
      <c r="B23" s="539" t="s">
        <v>254</v>
      </c>
      <c r="C23" s="540"/>
      <c r="D23" s="540"/>
      <c r="E23" s="540"/>
      <c r="F23" s="540"/>
      <c r="G23" s="540"/>
      <c r="H23" s="540"/>
      <c r="I23" s="540"/>
      <c r="J23" s="543"/>
      <c r="K23" s="539" t="s">
        <v>250</v>
      </c>
      <c r="L23" s="540"/>
      <c r="M23" s="540"/>
      <c r="N23" s="540"/>
      <c r="O23" s="540"/>
      <c r="P23" s="540"/>
      <c r="Q23" s="540"/>
      <c r="R23" s="540"/>
      <c r="S23" s="540"/>
      <c r="T23" s="542"/>
      <c r="U23" s="539" t="s">
        <v>243</v>
      </c>
      <c r="V23" s="540"/>
      <c r="W23" s="540"/>
      <c r="X23" s="540"/>
      <c r="Y23" s="540"/>
      <c r="Z23" s="540"/>
      <c r="AA23" s="540"/>
      <c r="AB23" s="540"/>
      <c r="AC23" s="540"/>
      <c r="AD23" s="543"/>
      <c r="AE23" s="539" t="s">
        <v>251</v>
      </c>
      <c r="AF23" s="540"/>
      <c r="AG23" s="540"/>
      <c r="AH23" s="540"/>
      <c r="AI23" s="540"/>
      <c r="AJ23" s="540"/>
      <c r="AK23" s="540"/>
      <c r="AL23" s="543"/>
      <c r="AM23" s="539" t="s">
        <v>252</v>
      </c>
      <c r="AN23" s="540"/>
      <c r="AO23" s="540"/>
      <c r="AP23" s="540"/>
      <c r="AQ23" s="543"/>
    </row>
    <row r="24" spans="2:43" ht="16.5" customHeight="1">
      <c r="B24" s="547"/>
      <c r="C24" s="548"/>
      <c r="D24" s="548"/>
      <c r="E24" s="548"/>
      <c r="F24" s="548"/>
      <c r="G24" s="548"/>
      <c r="H24" s="548"/>
      <c r="I24" s="548"/>
      <c r="J24" s="549"/>
      <c r="K24" s="547"/>
      <c r="L24" s="548"/>
      <c r="M24" s="548"/>
      <c r="N24" s="548"/>
      <c r="O24" s="548"/>
      <c r="P24" s="548"/>
      <c r="Q24" s="548"/>
      <c r="R24" s="548"/>
      <c r="S24" s="548"/>
      <c r="T24" s="549"/>
      <c r="U24" s="547"/>
      <c r="V24" s="548"/>
      <c r="W24" s="548"/>
      <c r="X24" s="548"/>
      <c r="Y24" s="548"/>
      <c r="Z24" s="548"/>
      <c r="AA24" s="548"/>
      <c r="AB24" s="548"/>
      <c r="AC24" s="548"/>
      <c r="AD24" s="549"/>
      <c r="AE24" s="547"/>
      <c r="AF24" s="548"/>
      <c r="AG24" s="548"/>
      <c r="AH24" s="548"/>
      <c r="AI24" s="548"/>
      <c r="AJ24" s="548"/>
      <c r="AK24" s="548"/>
      <c r="AL24" s="549"/>
      <c r="AM24" s="547"/>
      <c r="AN24" s="548"/>
      <c r="AO24" s="548"/>
      <c r="AP24" s="548"/>
      <c r="AQ24" s="549"/>
    </row>
    <row r="25" spans="2:43" ht="16.5" customHeight="1">
      <c r="B25" s="537" t="s">
        <v>255</v>
      </c>
      <c r="C25" s="537"/>
      <c r="D25" s="537"/>
      <c r="E25" s="537"/>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Q25" s="538"/>
    </row>
    <row r="26" spans="2:43" ht="24.75" customHeight="1">
      <c r="B26" s="560" t="s">
        <v>256</v>
      </c>
      <c r="C26" s="561"/>
      <c r="D26" s="561"/>
      <c r="E26" s="561"/>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3"/>
      <c r="AM26" s="564" t="s">
        <v>257</v>
      </c>
      <c r="AN26" s="565"/>
      <c r="AO26" s="565"/>
      <c r="AP26" s="565"/>
      <c r="AQ26" s="566"/>
    </row>
    <row r="27" spans="2:43" s="118" customFormat="1" ht="16.5" customHeight="1">
      <c r="B27" s="555"/>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7"/>
      <c r="AM27" s="547"/>
      <c r="AN27" s="548"/>
      <c r="AO27" s="548"/>
      <c r="AP27" s="548"/>
      <c r="AQ27" s="549"/>
    </row>
    <row r="28" spans="2:43" s="118" customFormat="1" ht="16.5" customHeight="1">
      <c r="B28" s="555"/>
      <c r="C28" s="556"/>
      <c r="D28" s="556"/>
      <c r="E28" s="556"/>
      <c r="F28" s="556"/>
      <c r="G28" s="556"/>
      <c r="H28" s="556"/>
      <c r="I28" s="556"/>
      <c r="J28" s="556"/>
      <c r="K28" s="556"/>
      <c r="L28" s="556"/>
      <c r="M28" s="556"/>
      <c r="N28" s="556"/>
      <c r="O28" s="556"/>
      <c r="P28" s="556"/>
      <c r="Q28" s="556"/>
      <c r="R28" s="556"/>
      <c r="S28" s="556"/>
      <c r="T28" s="556"/>
      <c r="U28" s="556"/>
      <c r="V28" s="556"/>
      <c r="W28" s="556"/>
      <c r="X28" s="556"/>
      <c r="Y28" s="556"/>
      <c r="Z28" s="556"/>
      <c r="AA28" s="556"/>
      <c r="AB28" s="556"/>
      <c r="AC28" s="556"/>
      <c r="AD28" s="556"/>
      <c r="AE28" s="556"/>
      <c r="AF28" s="556"/>
      <c r="AG28" s="556"/>
      <c r="AH28" s="556"/>
      <c r="AI28" s="556"/>
      <c r="AJ28" s="556"/>
      <c r="AK28" s="556"/>
      <c r="AL28" s="557"/>
      <c r="AM28" s="547"/>
      <c r="AN28" s="548"/>
      <c r="AO28" s="548"/>
      <c r="AP28" s="548"/>
      <c r="AQ28" s="549"/>
    </row>
    <row r="29" spans="2:43" s="118" customFormat="1" ht="16.5" customHeight="1">
      <c r="B29" s="555"/>
      <c r="C29" s="556"/>
      <c r="D29" s="556"/>
      <c r="E29" s="556"/>
      <c r="F29" s="556"/>
      <c r="G29" s="556"/>
      <c r="H29" s="556"/>
      <c r="I29" s="556"/>
      <c r="J29" s="556"/>
      <c r="K29" s="556"/>
      <c r="L29" s="556"/>
      <c r="M29" s="556"/>
      <c r="N29" s="556"/>
      <c r="O29" s="556"/>
      <c r="P29" s="556"/>
      <c r="Q29" s="556"/>
      <c r="R29" s="556"/>
      <c r="S29" s="556"/>
      <c r="T29" s="556"/>
      <c r="U29" s="556"/>
      <c r="V29" s="556"/>
      <c r="W29" s="556"/>
      <c r="X29" s="556"/>
      <c r="Y29" s="556"/>
      <c r="Z29" s="556"/>
      <c r="AA29" s="556"/>
      <c r="AB29" s="556"/>
      <c r="AC29" s="556"/>
      <c r="AD29" s="556"/>
      <c r="AE29" s="556"/>
      <c r="AF29" s="556"/>
      <c r="AG29" s="556"/>
      <c r="AH29" s="556"/>
      <c r="AI29" s="556"/>
      <c r="AJ29" s="556"/>
      <c r="AK29" s="556"/>
      <c r="AL29" s="557"/>
      <c r="AM29" s="547"/>
      <c r="AN29" s="548"/>
      <c r="AO29" s="548"/>
      <c r="AP29" s="548"/>
      <c r="AQ29" s="549"/>
    </row>
    <row r="30" spans="2:43" s="118" customFormat="1" ht="16.5" customHeight="1">
      <c r="B30" s="555"/>
      <c r="C30" s="556"/>
      <c r="D30" s="556"/>
      <c r="E30" s="556"/>
      <c r="F30" s="556"/>
      <c r="G30" s="556"/>
      <c r="H30" s="556"/>
      <c r="I30" s="556"/>
      <c r="J30" s="556"/>
      <c r="K30" s="556"/>
      <c r="L30" s="556"/>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6"/>
      <c r="AL30" s="557"/>
      <c r="AM30" s="547"/>
      <c r="AN30" s="548"/>
      <c r="AO30" s="548"/>
      <c r="AP30" s="548"/>
      <c r="AQ30" s="549"/>
    </row>
    <row r="31" spans="2:43" s="118" customFormat="1" ht="16.5" customHeight="1">
      <c r="B31" s="558"/>
      <c r="C31" s="559"/>
      <c r="D31" s="559"/>
      <c r="E31" s="559"/>
      <c r="F31" s="556"/>
      <c r="G31" s="556"/>
      <c r="H31" s="556"/>
      <c r="I31" s="556"/>
      <c r="J31" s="556"/>
      <c r="K31" s="556"/>
      <c r="L31" s="556"/>
      <c r="M31" s="556"/>
      <c r="N31" s="556"/>
      <c r="O31" s="556"/>
      <c r="P31" s="556"/>
      <c r="Q31" s="556"/>
      <c r="R31" s="556"/>
      <c r="S31" s="556"/>
      <c r="T31" s="556"/>
      <c r="U31" s="556"/>
      <c r="V31" s="556"/>
      <c r="W31" s="556"/>
      <c r="X31" s="556"/>
      <c r="Y31" s="556"/>
      <c r="Z31" s="556"/>
      <c r="AA31" s="556"/>
      <c r="AB31" s="556"/>
      <c r="AC31" s="556"/>
      <c r="AD31" s="556"/>
      <c r="AE31" s="556"/>
      <c r="AF31" s="556"/>
      <c r="AG31" s="556"/>
      <c r="AH31" s="556"/>
      <c r="AI31" s="556"/>
      <c r="AJ31" s="556"/>
      <c r="AK31" s="556"/>
      <c r="AL31" s="557"/>
      <c r="AM31" s="547"/>
      <c r="AN31" s="548"/>
      <c r="AO31" s="548"/>
      <c r="AP31" s="548"/>
      <c r="AQ31" s="549"/>
    </row>
    <row r="32" spans="2:43" ht="16.5" customHeight="1">
      <c r="B32" s="567" t="s">
        <v>258</v>
      </c>
      <c r="C32" s="568"/>
      <c r="D32" s="568"/>
      <c r="E32" s="568"/>
      <c r="F32" s="569"/>
      <c r="G32" s="569"/>
      <c r="H32" s="569"/>
      <c r="I32" s="569"/>
      <c r="J32" s="569"/>
      <c r="K32" s="569"/>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569"/>
      <c r="AL32" s="570"/>
      <c r="AM32" s="571" t="s">
        <v>259</v>
      </c>
      <c r="AN32" s="572"/>
      <c r="AO32" s="572"/>
      <c r="AP32" s="572"/>
      <c r="AQ32" s="573"/>
    </row>
    <row r="33" spans="2:43" ht="21.75" customHeight="1">
      <c r="B33" s="577" t="s">
        <v>260</v>
      </c>
      <c r="C33" s="578"/>
      <c r="D33" s="578"/>
      <c r="E33" s="579"/>
      <c r="F33" s="577" t="s">
        <v>261</v>
      </c>
      <c r="G33" s="578"/>
      <c r="H33" s="578"/>
      <c r="I33" s="578"/>
      <c r="J33" s="578"/>
      <c r="K33" s="580"/>
      <c r="L33" s="580"/>
      <c r="M33" s="580"/>
      <c r="N33" s="580"/>
      <c r="O33" s="580"/>
      <c r="P33" s="580"/>
      <c r="Q33" s="580"/>
      <c r="R33" s="580"/>
      <c r="S33" s="580"/>
      <c r="T33" s="580"/>
      <c r="U33" s="580"/>
      <c r="V33" s="580"/>
      <c r="W33" s="580"/>
      <c r="X33" s="580"/>
      <c r="Y33" s="580"/>
      <c r="Z33" s="580"/>
      <c r="AA33" s="580"/>
      <c r="AB33" s="580"/>
      <c r="AC33" s="580"/>
      <c r="AD33" s="581"/>
      <c r="AE33" s="577" t="s">
        <v>262</v>
      </c>
      <c r="AF33" s="578"/>
      <c r="AG33" s="578"/>
      <c r="AH33" s="578"/>
      <c r="AI33" s="578"/>
      <c r="AJ33" s="578"/>
      <c r="AK33" s="578"/>
      <c r="AL33" s="579"/>
      <c r="AM33" s="574"/>
      <c r="AN33" s="575"/>
      <c r="AO33" s="575"/>
      <c r="AP33" s="575"/>
      <c r="AQ33" s="576"/>
    </row>
    <row r="34" spans="2:43" s="118" customFormat="1" ht="16.5" customHeight="1">
      <c r="B34" s="547"/>
      <c r="C34" s="548"/>
      <c r="D34" s="548"/>
      <c r="E34" s="549"/>
      <c r="F34" s="555"/>
      <c r="G34" s="556"/>
      <c r="H34" s="556"/>
      <c r="I34" s="556"/>
      <c r="J34" s="556"/>
      <c r="K34" s="556"/>
      <c r="L34" s="556"/>
      <c r="M34" s="556"/>
      <c r="N34" s="556"/>
      <c r="O34" s="556"/>
      <c r="P34" s="556"/>
      <c r="Q34" s="556"/>
      <c r="R34" s="556"/>
      <c r="S34" s="556"/>
      <c r="T34" s="556"/>
      <c r="U34" s="556"/>
      <c r="V34" s="556"/>
      <c r="W34" s="556"/>
      <c r="X34" s="556"/>
      <c r="Y34" s="556"/>
      <c r="Z34" s="556"/>
      <c r="AA34" s="556"/>
      <c r="AB34" s="556"/>
      <c r="AC34" s="556"/>
      <c r="AD34" s="557"/>
      <c r="AE34" s="547"/>
      <c r="AF34" s="548"/>
      <c r="AG34" s="548"/>
      <c r="AH34" s="548"/>
      <c r="AI34" s="548"/>
      <c r="AJ34" s="548"/>
      <c r="AK34" s="548"/>
      <c r="AL34" s="549"/>
      <c r="AM34" s="515"/>
      <c r="AN34" s="516"/>
      <c r="AO34" s="516"/>
      <c r="AP34" s="516"/>
      <c r="AQ34" s="517"/>
    </row>
    <row r="35" spans="2:43" s="118" customFormat="1" ht="16.5" customHeight="1">
      <c r="B35" s="547"/>
      <c r="C35" s="548"/>
      <c r="D35" s="548"/>
      <c r="E35" s="549"/>
      <c r="F35" s="555"/>
      <c r="G35" s="556"/>
      <c r="H35" s="556"/>
      <c r="I35" s="556"/>
      <c r="J35" s="556"/>
      <c r="K35" s="556"/>
      <c r="L35" s="556"/>
      <c r="M35" s="556"/>
      <c r="N35" s="556"/>
      <c r="O35" s="556"/>
      <c r="P35" s="556"/>
      <c r="Q35" s="556"/>
      <c r="R35" s="556"/>
      <c r="S35" s="556"/>
      <c r="T35" s="556"/>
      <c r="U35" s="556"/>
      <c r="V35" s="556"/>
      <c r="W35" s="556"/>
      <c r="X35" s="556"/>
      <c r="Y35" s="556"/>
      <c r="Z35" s="556"/>
      <c r="AA35" s="556"/>
      <c r="AB35" s="556"/>
      <c r="AC35" s="556"/>
      <c r="AD35" s="557"/>
      <c r="AE35" s="547"/>
      <c r="AF35" s="548"/>
      <c r="AG35" s="548"/>
      <c r="AH35" s="548"/>
      <c r="AI35" s="548"/>
      <c r="AJ35" s="548"/>
      <c r="AK35" s="548"/>
      <c r="AL35" s="549"/>
      <c r="AM35" s="582"/>
      <c r="AN35" s="583"/>
      <c r="AO35" s="583"/>
      <c r="AP35" s="583"/>
      <c r="AQ35" s="584"/>
    </row>
    <row r="36" spans="2:43" s="118" customFormat="1" ht="16.5" customHeight="1">
      <c r="B36" s="547"/>
      <c r="C36" s="548"/>
      <c r="D36" s="548"/>
      <c r="E36" s="549"/>
      <c r="F36" s="555"/>
      <c r="G36" s="556"/>
      <c r="H36" s="556"/>
      <c r="I36" s="556"/>
      <c r="J36" s="556"/>
      <c r="K36" s="556"/>
      <c r="L36" s="556"/>
      <c r="M36" s="556"/>
      <c r="N36" s="556"/>
      <c r="O36" s="556"/>
      <c r="P36" s="556"/>
      <c r="Q36" s="556"/>
      <c r="R36" s="556"/>
      <c r="S36" s="556"/>
      <c r="T36" s="556"/>
      <c r="U36" s="556"/>
      <c r="V36" s="556"/>
      <c r="W36" s="556"/>
      <c r="X36" s="556"/>
      <c r="Y36" s="556"/>
      <c r="Z36" s="556"/>
      <c r="AA36" s="556"/>
      <c r="AB36" s="556"/>
      <c r="AC36" s="556"/>
      <c r="AD36" s="557"/>
      <c r="AE36" s="547"/>
      <c r="AF36" s="548"/>
      <c r="AG36" s="548"/>
      <c r="AH36" s="548"/>
      <c r="AI36" s="548"/>
      <c r="AJ36" s="548"/>
      <c r="AK36" s="548"/>
      <c r="AL36" s="549"/>
      <c r="AM36" s="518"/>
      <c r="AN36" s="519"/>
      <c r="AO36" s="519"/>
      <c r="AP36" s="519"/>
      <c r="AQ36" s="520"/>
    </row>
    <row r="37" spans="2:43" ht="16.5" customHeight="1">
      <c r="B37" s="537" t="s">
        <v>263</v>
      </c>
      <c r="C37" s="537"/>
      <c r="D37" s="537"/>
      <c r="E37" s="537"/>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c r="AO37" s="538"/>
      <c r="AP37" s="538"/>
      <c r="AQ37" s="538"/>
    </row>
    <row r="38" spans="2:43" ht="30" customHeight="1">
      <c r="B38" s="597" t="s">
        <v>264</v>
      </c>
      <c r="C38" s="597"/>
      <c r="D38" s="597"/>
      <c r="E38" s="597"/>
      <c r="F38" s="597"/>
      <c r="G38" s="597"/>
      <c r="H38" s="597"/>
      <c r="I38" s="597"/>
      <c r="J38" s="598" t="s">
        <v>265</v>
      </c>
      <c r="K38" s="598"/>
      <c r="L38" s="598"/>
      <c r="M38" s="598"/>
      <c r="N38" s="598"/>
      <c r="O38" s="598"/>
      <c r="P38" s="598"/>
      <c r="Q38" s="598"/>
      <c r="R38" s="599" t="s">
        <v>266</v>
      </c>
      <c r="S38" s="600"/>
      <c r="T38" s="600"/>
      <c r="U38" s="600"/>
      <c r="V38" s="600"/>
      <c r="W38" s="600"/>
      <c r="X38" s="600"/>
      <c r="Y38" s="601"/>
      <c r="Z38" s="598" t="s">
        <v>391</v>
      </c>
      <c r="AA38" s="598"/>
      <c r="AB38" s="598"/>
      <c r="AC38" s="598"/>
      <c r="AD38" s="598"/>
      <c r="AE38" s="598"/>
      <c r="AF38" s="598"/>
      <c r="AG38" s="598"/>
      <c r="AH38" s="602" t="s">
        <v>267</v>
      </c>
      <c r="AI38" s="603"/>
      <c r="AJ38" s="603"/>
      <c r="AK38" s="603"/>
      <c r="AL38" s="597" t="s">
        <v>392</v>
      </c>
      <c r="AM38" s="597"/>
      <c r="AN38" s="597"/>
      <c r="AO38" s="597"/>
      <c r="AP38" s="585" t="s">
        <v>268</v>
      </c>
      <c r="AQ38" s="586"/>
    </row>
    <row r="39" spans="2:43" ht="16.5" customHeight="1">
      <c r="B39" s="587" t="s">
        <v>269</v>
      </c>
      <c r="C39" s="587"/>
      <c r="D39" s="589" t="s">
        <v>270</v>
      </c>
      <c r="E39" s="589"/>
      <c r="F39" s="589"/>
      <c r="G39" s="589"/>
      <c r="H39" s="589"/>
      <c r="I39" s="589"/>
      <c r="J39" s="589" t="s">
        <v>271</v>
      </c>
      <c r="K39" s="589"/>
      <c r="L39" s="589"/>
      <c r="M39" s="589"/>
      <c r="N39" s="589"/>
      <c r="O39" s="589"/>
      <c r="P39" s="589"/>
      <c r="Q39" s="589"/>
      <c r="R39" s="590"/>
      <c r="S39" s="591"/>
      <c r="T39" s="591"/>
      <c r="U39" s="591"/>
      <c r="V39" s="591"/>
      <c r="W39" s="591"/>
      <c r="X39" s="591"/>
      <c r="Y39" s="592"/>
      <c r="Z39" s="593"/>
      <c r="AA39" s="594"/>
      <c r="AB39" s="594"/>
      <c r="AC39" s="594"/>
      <c r="AD39" s="594"/>
      <c r="AE39" s="594"/>
      <c r="AF39" s="594"/>
      <c r="AG39" s="595"/>
      <c r="AH39" s="596">
        <f>+IFERROR(R39/R40,0)</f>
        <v>0</v>
      </c>
      <c r="AI39" s="596"/>
      <c r="AJ39" s="596"/>
      <c r="AK39" s="596"/>
      <c r="AL39" s="596">
        <f>+IFERROR(Z39/Z40,0)</f>
        <v>0</v>
      </c>
      <c r="AM39" s="596"/>
      <c r="AN39" s="596"/>
      <c r="AO39" s="596"/>
      <c r="AP39" s="521" t="s">
        <v>272</v>
      </c>
      <c r="AQ39" s="523"/>
    </row>
    <row r="40" spans="2:43" ht="16.5" customHeight="1">
      <c r="B40" s="588"/>
      <c r="C40" s="588"/>
      <c r="D40" s="589"/>
      <c r="E40" s="589"/>
      <c r="F40" s="589"/>
      <c r="G40" s="589"/>
      <c r="H40" s="589"/>
      <c r="I40" s="589"/>
      <c r="J40" s="589" t="s">
        <v>273</v>
      </c>
      <c r="K40" s="589"/>
      <c r="L40" s="589"/>
      <c r="M40" s="589"/>
      <c r="N40" s="589"/>
      <c r="O40" s="589"/>
      <c r="P40" s="589"/>
      <c r="Q40" s="589"/>
      <c r="R40" s="590"/>
      <c r="S40" s="591"/>
      <c r="T40" s="591"/>
      <c r="U40" s="591"/>
      <c r="V40" s="591"/>
      <c r="W40" s="591"/>
      <c r="X40" s="591"/>
      <c r="Y40" s="592"/>
      <c r="Z40" s="593"/>
      <c r="AA40" s="594"/>
      <c r="AB40" s="594"/>
      <c r="AC40" s="594"/>
      <c r="AD40" s="594"/>
      <c r="AE40" s="594"/>
      <c r="AF40" s="594"/>
      <c r="AG40" s="595"/>
      <c r="AH40" s="596"/>
      <c r="AI40" s="596"/>
      <c r="AJ40" s="596"/>
      <c r="AK40" s="596"/>
      <c r="AL40" s="596"/>
      <c r="AM40" s="596"/>
      <c r="AN40" s="596"/>
      <c r="AO40" s="596"/>
      <c r="AP40" s="524"/>
      <c r="AQ40" s="526"/>
    </row>
    <row r="41" spans="2:43" ht="16.5" customHeight="1">
      <c r="B41" s="588"/>
      <c r="C41" s="588"/>
      <c r="D41" s="589" t="s">
        <v>274</v>
      </c>
      <c r="E41" s="589"/>
      <c r="F41" s="589"/>
      <c r="G41" s="589"/>
      <c r="H41" s="589"/>
      <c r="I41" s="589"/>
      <c r="J41" s="589" t="s">
        <v>275</v>
      </c>
      <c r="K41" s="589"/>
      <c r="L41" s="589"/>
      <c r="M41" s="589"/>
      <c r="N41" s="589"/>
      <c r="O41" s="589"/>
      <c r="P41" s="589"/>
      <c r="Q41" s="589"/>
      <c r="R41" s="590"/>
      <c r="S41" s="591"/>
      <c r="T41" s="591"/>
      <c r="U41" s="591"/>
      <c r="V41" s="591"/>
      <c r="W41" s="591"/>
      <c r="X41" s="591"/>
      <c r="Y41" s="592"/>
      <c r="Z41" s="593"/>
      <c r="AA41" s="594"/>
      <c r="AB41" s="594"/>
      <c r="AC41" s="594"/>
      <c r="AD41" s="594"/>
      <c r="AE41" s="594"/>
      <c r="AF41" s="594"/>
      <c r="AG41" s="595"/>
      <c r="AH41" s="604">
        <f>+IFERROR(R41/R42,0)</f>
        <v>0</v>
      </c>
      <c r="AI41" s="604"/>
      <c r="AJ41" s="604"/>
      <c r="AK41" s="604"/>
      <c r="AL41" s="604">
        <f>+IFERROR(Z41/Z42,0)</f>
        <v>0</v>
      </c>
      <c r="AM41" s="604"/>
      <c r="AN41" s="604"/>
      <c r="AO41" s="604"/>
      <c r="AP41" s="605" t="s">
        <v>276</v>
      </c>
      <c r="AQ41" s="606"/>
    </row>
    <row r="42" spans="2:43" ht="16.5" customHeight="1">
      <c r="B42" s="588"/>
      <c r="C42" s="588"/>
      <c r="D42" s="589"/>
      <c r="E42" s="589"/>
      <c r="F42" s="589"/>
      <c r="G42" s="589"/>
      <c r="H42" s="589"/>
      <c r="I42" s="589"/>
      <c r="J42" s="589" t="s">
        <v>277</v>
      </c>
      <c r="K42" s="589"/>
      <c r="L42" s="589"/>
      <c r="M42" s="589"/>
      <c r="N42" s="589"/>
      <c r="O42" s="589"/>
      <c r="P42" s="589"/>
      <c r="Q42" s="589"/>
      <c r="R42" s="590"/>
      <c r="S42" s="591"/>
      <c r="T42" s="591"/>
      <c r="U42" s="591"/>
      <c r="V42" s="591"/>
      <c r="W42" s="591"/>
      <c r="X42" s="591"/>
      <c r="Y42" s="592"/>
      <c r="Z42" s="593"/>
      <c r="AA42" s="594"/>
      <c r="AB42" s="594"/>
      <c r="AC42" s="594"/>
      <c r="AD42" s="594"/>
      <c r="AE42" s="594"/>
      <c r="AF42" s="594"/>
      <c r="AG42" s="595"/>
      <c r="AH42" s="604"/>
      <c r="AI42" s="604"/>
      <c r="AJ42" s="604"/>
      <c r="AK42" s="604"/>
      <c r="AL42" s="604"/>
      <c r="AM42" s="604"/>
      <c r="AN42" s="604"/>
      <c r="AO42" s="604"/>
      <c r="AP42" s="607"/>
      <c r="AQ42" s="608"/>
    </row>
    <row r="43" spans="2:43" ht="16.5" customHeight="1">
      <c r="B43" s="588"/>
      <c r="C43" s="588"/>
      <c r="D43" s="589" t="s">
        <v>278</v>
      </c>
      <c r="E43" s="589"/>
      <c r="F43" s="589"/>
      <c r="G43" s="589"/>
      <c r="H43" s="589"/>
      <c r="I43" s="589"/>
      <c r="J43" s="589" t="s">
        <v>279</v>
      </c>
      <c r="K43" s="589"/>
      <c r="L43" s="589"/>
      <c r="M43" s="589"/>
      <c r="N43" s="589"/>
      <c r="O43" s="589"/>
      <c r="P43" s="589"/>
      <c r="Q43" s="589"/>
      <c r="R43" s="590"/>
      <c r="S43" s="591"/>
      <c r="T43" s="591"/>
      <c r="U43" s="591"/>
      <c r="V43" s="591"/>
      <c r="W43" s="591"/>
      <c r="X43" s="591"/>
      <c r="Y43" s="592"/>
      <c r="Z43" s="593"/>
      <c r="AA43" s="594"/>
      <c r="AB43" s="594"/>
      <c r="AC43" s="594"/>
      <c r="AD43" s="594"/>
      <c r="AE43" s="594"/>
      <c r="AF43" s="594"/>
      <c r="AG43" s="595"/>
      <c r="AH43" s="596">
        <f>+IFERROR(R43/R44,0)</f>
        <v>0</v>
      </c>
      <c r="AI43" s="596"/>
      <c r="AJ43" s="596"/>
      <c r="AK43" s="596"/>
      <c r="AL43" s="596">
        <f>+IFERROR(Z43/Z44,0)</f>
        <v>0</v>
      </c>
      <c r="AM43" s="596"/>
      <c r="AN43" s="596"/>
      <c r="AO43" s="596"/>
      <c r="AP43" s="609" t="s">
        <v>272</v>
      </c>
      <c r="AQ43" s="610"/>
    </row>
    <row r="44" spans="2:43" ht="16.5" customHeight="1">
      <c r="B44" s="588"/>
      <c r="C44" s="588"/>
      <c r="D44" s="589"/>
      <c r="E44" s="589"/>
      <c r="F44" s="589"/>
      <c r="G44" s="589"/>
      <c r="H44" s="589"/>
      <c r="I44" s="589"/>
      <c r="J44" s="589" t="s">
        <v>280</v>
      </c>
      <c r="K44" s="589"/>
      <c r="L44" s="589"/>
      <c r="M44" s="589"/>
      <c r="N44" s="589"/>
      <c r="O44" s="589"/>
      <c r="P44" s="589"/>
      <c r="Q44" s="589"/>
      <c r="R44" s="590"/>
      <c r="S44" s="591"/>
      <c r="T44" s="591"/>
      <c r="U44" s="591"/>
      <c r="V44" s="591"/>
      <c r="W44" s="591"/>
      <c r="X44" s="591"/>
      <c r="Y44" s="592"/>
      <c r="Z44" s="593"/>
      <c r="AA44" s="594"/>
      <c r="AB44" s="594"/>
      <c r="AC44" s="594"/>
      <c r="AD44" s="594"/>
      <c r="AE44" s="594"/>
      <c r="AF44" s="594"/>
      <c r="AG44" s="595"/>
      <c r="AH44" s="596"/>
      <c r="AI44" s="596"/>
      <c r="AJ44" s="596"/>
      <c r="AK44" s="596"/>
      <c r="AL44" s="596"/>
      <c r="AM44" s="596"/>
      <c r="AN44" s="596"/>
      <c r="AO44" s="596"/>
      <c r="AP44" s="611"/>
      <c r="AQ44" s="612"/>
    </row>
    <row r="45" spans="2:43" ht="16.5" customHeight="1">
      <c r="B45" s="588"/>
      <c r="C45" s="588"/>
      <c r="D45" s="589" t="s">
        <v>281</v>
      </c>
      <c r="E45" s="589"/>
      <c r="F45" s="589"/>
      <c r="G45" s="589"/>
      <c r="H45" s="589"/>
      <c r="I45" s="589"/>
      <c r="J45" s="589" t="s">
        <v>282</v>
      </c>
      <c r="K45" s="589"/>
      <c r="L45" s="589"/>
      <c r="M45" s="589"/>
      <c r="N45" s="589"/>
      <c r="O45" s="589"/>
      <c r="P45" s="589"/>
      <c r="Q45" s="589"/>
      <c r="R45" s="590"/>
      <c r="S45" s="591"/>
      <c r="T45" s="591"/>
      <c r="U45" s="591"/>
      <c r="V45" s="591"/>
      <c r="W45" s="591"/>
      <c r="X45" s="591"/>
      <c r="Y45" s="592"/>
      <c r="Z45" s="593"/>
      <c r="AA45" s="594"/>
      <c r="AB45" s="594"/>
      <c r="AC45" s="594"/>
      <c r="AD45" s="594"/>
      <c r="AE45" s="594"/>
      <c r="AF45" s="594"/>
      <c r="AG45" s="595"/>
      <c r="AH45" s="613">
        <f>+R45-R46</f>
        <v>0</v>
      </c>
      <c r="AI45" s="613"/>
      <c r="AJ45" s="613"/>
      <c r="AK45" s="613"/>
      <c r="AL45" s="613">
        <f>+Z45-Z46</f>
        <v>0</v>
      </c>
      <c r="AM45" s="613"/>
      <c r="AN45" s="613"/>
      <c r="AO45" s="613"/>
      <c r="AP45" s="609" t="s">
        <v>283</v>
      </c>
      <c r="AQ45" s="610"/>
    </row>
    <row r="46" spans="2:43" ht="16.5" customHeight="1">
      <c r="B46" s="588"/>
      <c r="C46" s="588"/>
      <c r="D46" s="589"/>
      <c r="E46" s="589"/>
      <c r="F46" s="589"/>
      <c r="G46" s="589"/>
      <c r="H46" s="589"/>
      <c r="I46" s="589"/>
      <c r="J46" s="589" t="s">
        <v>284</v>
      </c>
      <c r="K46" s="589"/>
      <c r="L46" s="589"/>
      <c r="M46" s="589"/>
      <c r="N46" s="589"/>
      <c r="O46" s="589"/>
      <c r="P46" s="589"/>
      <c r="Q46" s="589"/>
      <c r="R46" s="590"/>
      <c r="S46" s="591"/>
      <c r="T46" s="591"/>
      <c r="U46" s="591"/>
      <c r="V46" s="591"/>
      <c r="W46" s="591"/>
      <c r="X46" s="591"/>
      <c r="Y46" s="592"/>
      <c r="Z46" s="593"/>
      <c r="AA46" s="594"/>
      <c r="AB46" s="594"/>
      <c r="AC46" s="594"/>
      <c r="AD46" s="594"/>
      <c r="AE46" s="594"/>
      <c r="AF46" s="594"/>
      <c r="AG46" s="595"/>
      <c r="AH46" s="613"/>
      <c r="AI46" s="613"/>
      <c r="AJ46" s="613"/>
      <c r="AK46" s="613"/>
      <c r="AL46" s="613"/>
      <c r="AM46" s="613"/>
      <c r="AN46" s="613"/>
      <c r="AO46" s="613"/>
      <c r="AP46" s="611"/>
      <c r="AQ46" s="612"/>
    </row>
    <row r="47" spans="2:43" ht="16.5" customHeight="1">
      <c r="B47" s="588" t="s">
        <v>285</v>
      </c>
      <c r="C47" s="588"/>
      <c r="D47" s="589" t="s">
        <v>286</v>
      </c>
      <c r="E47" s="589"/>
      <c r="F47" s="589"/>
      <c r="G47" s="589"/>
      <c r="H47" s="589"/>
      <c r="I47" s="589"/>
      <c r="J47" s="589" t="s">
        <v>279</v>
      </c>
      <c r="K47" s="589"/>
      <c r="L47" s="589"/>
      <c r="M47" s="589"/>
      <c r="N47" s="589"/>
      <c r="O47" s="589"/>
      <c r="P47" s="589"/>
      <c r="Q47" s="589"/>
      <c r="R47" s="590"/>
      <c r="S47" s="591"/>
      <c r="T47" s="591"/>
      <c r="U47" s="591"/>
      <c r="V47" s="591"/>
      <c r="W47" s="591"/>
      <c r="X47" s="591"/>
      <c r="Y47" s="592"/>
      <c r="Z47" s="593"/>
      <c r="AA47" s="594"/>
      <c r="AB47" s="594"/>
      <c r="AC47" s="594"/>
      <c r="AD47" s="594"/>
      <c r="AE47" s="594"/>
      <c r="AF47" s="594"/>
      <c r="AG47" s="595"/>
      <c r="AH47" s="604">
        <f>+IFERROR(R47/R48,0)</f>
        <v>0</v>
      </c>
      <c r="AI47" s="604"/>
      <c r="AJ47" s="604"/>
      <c r="AK47" s="604"/>
      <c r="AL47" s="604">
        <f>+IFERROR(Z47/Z48,0)</f>
        <v>0</v>
      </c>
      <c r="AM47" s="604"/>
      <c r="AN47" s="604"/>
      <c r="AO47" s="604"/>
      <c r="AP47" s="605" t="s">
        <v>276</v>
      </c>
      <c r="AQ47" s="606"/>
    </row>
    <row r="48" spans="2:43" ht="16.5" customHeight="1">
      <c r="B48" s="588"/>
      <c r="C48" s="588"/>
      <c r="D48" s="589"/>
      <c r="E48" s="589"/>
      <c r="F48" s="589"/>
      <c r="G48" s="589"/>
      <c r="H48" s="589"/>
      <c r="I48" s="589"/>
      <c r="J48" s="589" t="s">
        <v>287</v>
      </c>
      <c r="K48" s="589"/>
      <c r="L48" s="589"/>
      <c r="M48" s="589"/>
      <c r="N48" s="589"/>
      <c r="O48" s="589"/>
      <c r="P48" s="589"/>
      <c r="Q48" s="589"/>
      <c r="R48" s="590"/>
      <c r="S48" s="591"/>
      <c r="T48" s="591"/>
      <c r="U48" s="591"/>
      <c r="V48" s="591"/>
      <c r="W48" s="591"/>
      <c r="X48" s="591"/>
      <c r="Y48" s="592"/>
      <c r="Z48" s="593"/>
      <c r="AA48" s="594"/>
      <c r="AB48" s="594"/>
      <c r="AC48" s="594"/>
      <c r="AD48" s="594"/>
      <c r="AE48" s="594"/>
      <c r="AF48" s="594"/>
      <c r="AG48" s="595"/>
      <c r="AH48" s="604"/>
      <c r="AI48" s="604"/>
      <c r="AJ48" s="604"/>
      <c r="AK48" s="604"/>
      <c r="AL48" s="604"/>
      <c r="AM48" s="604"/>
      <c r="AN48" s="604"/>
      <c r="AO48" s="604"/>
      <c r="AP48" s="607"/>
      <c r="AQ48" s="608"/>
    </row>
    <row r="49" spans="2:43" ht="16.5" customHeight="1">
      <c r="B49" s="588"/>
      <c r="C49" s="588"/>
      <c r="D49" s="589" t="s">
        <v>288</v>
      </c>
      <c r="E49" s="589"/>
      <c r="F49" s="589"/>
      <c r="G49" s="589"/>
      <c r="H49" s="589"/>
      <c r="I49" s="589"/>
      <c r="J49" s="589" t="s">
        <v>279</v>
      </c>
      <c r="K49" s="589"/>
      <c r="L49" s="589"/>
      <c r="M49" s="589"/>
      <c r="N49" s="589"/>
      <c r="O49" s="589"/>
      <c r="P49" s="589"/>
      <c r="Q49" s="589"/>
      <c r="R49" s="590"/>
      <c r="S49" s="591"/>
      <c r="T49" s="591"/>
      <c r="U49" s="591"/>
      <c r="V49" s="591"/>
      <c r="W49" s="591"/>
      <c r="X49" s="591"/>
      <c r="Y49" s="592"/>
      <c r="Z49" s="593"/>
      <c r="AA49" s="594"/>
      <c r="AB49" s="594"/>
      <c r="AC49" s="594"/>
      <c r="AD49" s="594"/>
      <c r="AE49" s="594"/>
      <c r="AF49" s="594"/>
      <c r="AG49" s="595"/>
      <c r="AH49" s="604">
        <f>+IFERROR(R49/R50,0)</f>
        <v>0</v>
      </c>
      <c r="AI49" s="604"/>
      <c r="AJ49" s="604"/>
      <c r="AK49" s="604"/>
      <c r="AL49" s="604">
        <f>+IFERROR(Z49/Z50,0)</f>
        <v>0</v>
      </c>
      <c r="AM49" s="604"/>
      <c r="AN49" s="604"/>
      <c r="AO49" s="604"/>
      <c r="AP49" s="605" t="s">
        <v>276</v>
      </c>
      <c r="AQ49" s="606"/>
    </row>
    <row r="50" spans="2:43" ht="16.5" customHeight="1">
      <c r="B50" s="588"/>
      <c r="C50" s="588"/>
      <c r="D50" s="589"/>
      <c r="E50" s="589"/>
      <c r="F50" s="589"/>
      <c r="G50" s="589"/>
      <c r="H50" s="589"/>
      <c r="I50" s="589"/>
      <c r="J50" s="589" t="s">
        <v>277</v>
      </c>
      <c r="K50" s="589"/>
      <c r="L50" s="589"/>
      <c r="M50" s="589"/>
      <c r="N50" s="589"/>
      <c r="O50" s="589"/>
      <c r="P50" s="589"/>
      <c r="Q50" s="589"/>
      <c r="R50" s="590"/>
      <c r="S50" s="591"/>
      <c r="T50" s="591"/>
      <c r="U50" s="591"/>
      <c r="V50" s="591"/>
      <c r="W50" s="591"/>
      <c r="X50" s="591"/>
      <c r="Y50" s="592"/>
      <c r="Z50" s="593"/>
      <c r="AA50" s="594"/>
      <c r="AB50" s="594"/>
      <c r="AC50" s="594"/>
      <c r="AD50" s="594"/>
      <c r="AE50" s="594"/>
      <c r="AF50" s="594"/>
      <c r="AG50" s="595"/>
      <c r="AH50" s="604"/>
      <c r="AI50" s="604"/>
      <c r="AJ50" s="604"/>
      <c r="AK50" s="604"/>
      <c r="AL50" s="604"/>
      <c r="AM50" s="604"/>
      <c r="AN50" s="604"/>
      <c r="AO50" s="604"/>
      <c r="AP50" s="607"/>
      <c r="AQ50" s="608"/>
    </row>
    <row r="51" spans="2:43" ht="49.5" customHeight="1">
      <c r="B51" s="615" t="s">
        <v>289</v>
      </c>
      <c r="C51" s="616"/>
      <c r="D51" s="616"/>
      <c r="E51" s="616"/>
      <c r="F51" s="617"/>
      <c r="G51" s="617"/>
      <c r="H51" s="617"/>
      <c r="I51" s="617"/>
      <c r="J51" s="617"/>
      <c r="K51" s="617"/>
      <c r="L51" s="617"/>
      <c r="M51" s="617"/>
      <c r="N51" s="617"/>
      <c r="O51" s="617"/>
      <c r="P51" s="617"/>
      <c r="Q51" s="617"/>
      <c r="R51" s="617"/>
      <c r="S51" s="617"/>
      <c r="T51" s="617"/>
      <c r="U51" s="617"/>
      <c r="V51" s="617"/>
      <c r="W51" s="617"/>
      <c r="X51" s="617"/>
      <c r="Y51" s="617"/>
      <c r="Z51" s="617"/>
      <c r="AA51" s="617"/>
      <c r="AB51" s="617"/>
      <c r="AC51" s="617"/>
      <c r="AD51" s="617"/>
      <c r="AE51" s="617"/>
      <c r="AF51" s="617"/>
      <c r="AG51" s="617"/>
      <c r="AH51" s="617"/>
      <c r="AI51" s="617"/>
      <c r="AJ51" s="617"/>
      <c r="AK51" s="617"/>
      <c r="AL51" s="617"/>
      <c r="AM51" s="617"/>
      <c r="AN51" s="617"/>
      <c r="AO51" s="617"/>
      <c r="AP51" s="617"/>
      <c r="AQ51" s="618"/>
    </row>
    <row r="52" spans="2:43" ht="20.25" customHeight="1">
      <c r="B52" s="537" t="s">
        <v>290</v>
      </c>
      <c r="C52" s="537"/>
      <c r="D52" s="537"/>
      <c r="E52" s="537"/>
      <c r="F52" s="538"/>
      <c r="G52" s="538"/>
      <c r="H52" s="538"/>
      <c r="I52" s="538"/>
      <c r="J52" s="538"/>
      <c r="K52" s="538"/>
      <c r="L52" s="538"/>
      <c r="M52" s="538"/>
      <c r="N52" s="538"/>
      <c r="O52" s="538"/>
      <c r="P52" s="538"/>
      <c r="Q52" s="538"/>
      <c r="R52" s="538"/>
      <c r="S52" s="538"/>
      <c r="T52" s="538"/>
      <c r="U52" s="538"/>
      <c r="V52" s="538"/>
      <c r="W52" s="538"/>
      <c r="X52" s="538"/>
      <c r="Y52" s="538"/>
      <c r="Z52" s="538"/>
      <c r="AA52" s="538"/>
      <c r="AB52" s="538"/>
      <c r="AC52" s="538"/>
      <c r="AD52" s="538"/>
      <c r="AE52" s="538"/>
      <c r="AF52" s="538"/>
      <c r="AG52" s="538"/>
      <c r="AH52" s="538"/>
      <c r="AI52" s="538"/>
      <c r="AJ52" s="538"/>
      <c r="AK52" s="538"/>
      <c r="AL52" s="538"/>
      <c r="AM52" s="538"/>
      <c r="AN52" s="538"/>
      <c r="AO52" s="538"/>
      <c r="AP52" s="538"/>
      <c r="AQ52" s="538"/>
    </row>
    <row r="53" spans="2:43" ht="11.25">
      <c r="B53" s="614"/>
      <c r="C53" s="614"/>
      <c r="D53" s="614"/>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4"/>
      <c r="AC53" s="614"/>
      <c r="AD53" s="614"/>
      <c r="AE53" s="614"/>
      <c r="AF53" s="614"/>
      <c r="AG53" s="614"/>
      <c r="AH53" s="614"/>
      <c r="AI53" s="614"/>
      <c r="AJ53" s="614"/>
      <c r="AK53" s="614"/>
      <c r="AL53" s="614"/>
      <c r="AM53" s="614"/>
      <c r="AN53" s="614"/>
      <c r="AO53" s="614"/>
      <c r="AP53" s="614"/>
      <c r="AQ53" s="614"/>
    </row>
    <row r="54" spans="2:43" ht="11.25">
      <c r="B54" s="614"/>
      <c r="C54" s="614"/>
      <c r="D54" s="614"/>
      <c r="E54" s="614"/>
      <c r="F54" s="614"/>
      <c r="G54" s="614"/>
      <c r="H54" s="614"/>
      <c r="I54" s="614"/>
      <c r="J54" s="614"/>
      <c r="K54" s="614"/>
      <c r="L54" s="614"/>
      <c r="M54" s="614"/>
      <c r="N54" s="614"/>
      <c r="O54" s="614"/>
      <c r="P54" s="614"/>
      <c r="Q54" s="614"/>
      <c r="R54" s="614"/>
      <c r="S54" s="614"/>
      <c r="T54" s="614"/>
      <c r="U54" s="614"/>
      <c r="V54" s="614"/>
      <c r="W54" s="614"/>
      <c r="X54" s="614"/>
      <c r="Y54" s="614"/>
      <c r="Z54" s="614"/>
      <c r="AA54" s="614"/>
      <c r="AB54" s="614"/>
      <c r="AC54" s="614"/>
      <c r="AD54" s="614"/>
      <c r="AE54" s="614"/>
      <c r="AF54" s="614"/>
      <c r="AG54" s="614"/>
      <c r="AH54" s="614"/>
      <c r="AI54" s="614"/>
      <c r="AJ54" s="614"/>
      <c r="AK54" s="614"/>
      <c r="AL54" s="614"/>
      <c r="AM54" s="614"/>
      <c r="AN54" s="614"/>
      <c r="AO54" s="614"/>
      <c r="AP54" s="614"/>
      <c r="AQ54" s="614"/>
    </row>
    <row r="55" spans="2:43" ht="11.25">
      <c r="B55" s="614"/>
      <c r="C55" s="614"/>
      <c r="D55" s="614"/>
      <c r="E55" s="614"/>
      <c r="F55" s="614"/>
      <c r="G55" s="614"/>
      <c r="H55" s="614"/>
      <c r="I55" s="614"/>
      <c r="J55" s="614"/>
      <c r="K55" s="614"/>
      <c r="L55" s="614"/>
      <c r="M55" s="614"/>
      <c r="N55" s="614"/>
      <c r="O55" s="614"/>
      <c r="P55" s="614"/>
      <c r="Q55" s="614"/>
      <c r="R55" s="614"/>
      <c r="S55" s="614"/>
      <c r="T55" s="614"/>
      <c r="U55" s="614"/>
      <c r="V55" s="614"/>
      <c r="W55" s="614"/>
      <c r="X55" s="614"/>
      <c r="Y55" s="614"/>
      <c r="Z55" s="614"/>
      <c r="AA55" s="614"/>
      <c r="AB55" s="614"/>
      <c r="AC55" s="614"/>
      <c r="AD55" s="614"/>
      <c r="AE55" s="614"/>
      <c r="AF55" s="614"/>
      <c r="AG55" s="614"/>
      <c r="AH55" s="614"/>
      <c r="AI55" s="614"/>
      <c r="AJ55" s="614"/>
      <c r="AK55" s="614"/>
      <c r="AL55" s="614"/>
      <c r="AM55" s="614"/>
      <c r="AN55" s="614"/>
      <c r="AO55" s="614"/>
      <c r="AP55" s="614"/>
      <c r="AQ55" s="614"/>
    </row>
    <row r="56" spans="2:43" ht="11.25">
      <c r="B56" s="614"/>
      <c r="C56" s="614"/>
      <c r="D56" s="614"/>
      <c r="E56" s="614"/>
      <c r="F56" s="614"/>
      <c r="G56" s="614"/>
      <c r="H56" s="614"/>
      <c r="I56" s="614"/>
      <c r="J56" s="614"/>
      <c r="K56" s="614"/>
      <c r="L56" s="614"/>
      <c r="M56" s="614"/>
      <c r="N56" s="614"/>
      <c r="O56" s="614"/>
      <c r="P56" s="614"/>
      <c r="Q56" s="614"/>
      <c r="R56" s="614"/>
      <c r="S56" s="614"/>
      <c r="T56" s="614"/>
      <c r="U56" s="614"/>
      <c r="V56" s="614"/>
      <c r="W56" s="614"/>
      <c r="X56" s="614"/>
      <c r="Y56" s="614"/>
      <c r="Z56" s="614"/>
      <c r="AA56" s="614"/>
      <c r="AB56" s="614"/>
      <c r="AC56" s="614"/>
      <c r="AD56" s="614"/>
      <c r="AE56" s="614"/>
      <c r="AF56" s="614"/>
      <c r="AG56" s="614"/>
      <c r="AH56" s="614"/>
      <c r="AI56" s="614"/>
      <c r="AJ56" s="614"/>
      <c r="AK56" s="614"/>
      <c r="AL56" s="614"/>
      <c r="AM56" s="614"/>
      <c r="AN56" s="614"/>
      <c r="AO56" s="614"/>
      <c r="AP56" s="614"/>
      <c r="AQ56" s="614"/>
    </row>
    <row r="57" spans="2:43" ht="11.25">
      <c r="B57" s="614"/>
      <c r="C57" s="614"/>
      <c r="D57" s="614"/>
      <c r="E57" s="614"/>
      <c r="F57" s="614"/>
      <c r="G57" s="614"/>
      <c r="H57" s="614"/>
      <c r="I57" s="614"/>
      <c r="J57" s="614"/>
      <c r="K57" s="614"/>
      <c r="L57" s="614"/>
      <c r="M57" s="614"/>
      <c r="N57" s="614"/>
      <c r="O57" s="614"/>
      <c r="P57" s="614"/>
      <c r="Q57" s="614"/>
      <c r="R57" s="614"/>
      <c r="S57" s="614"/>
      <c r="T57" s="614"/>
      <c r="U57" s="614"/>
      <c r="V57" s="614"/>
      <c r="W57" s="614"/>
      <c r="X57" s="614"/>
      <c r="Y57" s="614"/>
      <c r="Z57" s="614"/>
      <c r="AA57" s="614"/>
      <c r="AB57" s="614"/>
      <c r="AC57" s="614"/>
      <c r="AD57" s="614"/>
      <c r="AE57" s="614"/>
      <c r="AF57" s="614"/>
      <c r="AG57" s="614"/>
      <c r="AH57" s="614"/>
      <c r="AI57" s="614"/>
      <c r="AJ57" s="614"/>
      <c r="AK57" s="614"/>
      <c r="AL57" s="614"/>
      <c r="AM57" s="614"/>
      <c r="AN57" s="614"/>
      <c r="AO57" s="614"/>
      <c r="AP57" s="614"/>
      <c r="AQ57" s="614"/>
    </row>
    <row r="58" spans="2:43" ht="11.25">
      <c r="B58" s="614"/>
      <c r="C58" s="614"/>
      <c r="D58" s="614"/>
      <c r="E58" s="614"/>
      <c r="F58" s="614"/>
      <c r="G58" s="614"/>
      <c r="H58" s="614"/>
      <c r="I58" s="614"/>
      <c r="J58" s="614"/>
      <c r="K58" s="614"/>
      <c r="L58" s="614"/>
      <c r="M58" s="614"/>
      <c r="N58" s="614"/>
      <c r="O58" s="614"/>
      <c r="P58" s="614"/>
      <c r="Q58" s="614"/>
      <c r="R58" s="614"/>
      <c r="S58" s="614"/>
      <c r="T58" s="614"/>
      <c r="U58" s="614"/>
      <c r="V58" s="614"/>
      <c r="W58" s="614"/>
      <c r="X58" s="614"/>
      <c r="Y58" s="614"/>
      <c r="Z58" s="614"/>
      <c r="AA58" s="614"/>
      <c r="AB58" s="614"/>
      <c r="AC58" s="614"/>
      <c r="AD58" s="614"/>
      <c r="AE58" s="614"/>
      <c r="AF58" s="614"/>
      <c r="AG58" s="614"/>
      <c r="AH58" s="614"/>
      <c r="AI58" s="614"/>
      <c r="AJ58" s="614"/>
      <c r="AK58" s="614"/>
      <c r="AL58" s="614"/>
      <c r="AM58" s="614"/>
      <c r="AN58" s="614"/>
      <c r="AO58" s="614"/>
      <c r="AP58" s="614"/>
      <c r="AQ58" s="614"/>
    </row>
    <row r="59" spans="2:43" ht="11.25">
      <c r="B59" s="614"/>
      <c r="C59" s="614"/>
      <c r="D59" s="614"/>
      <c r="E59" s="614"/>
      <c r="F59" s="614"/>
      <c r="G59" s="614"/>
      <c r="H59" s="614"/>
      <c r="I59" s="614"/>
      <c r="J59" s="614"/>
      <c r="K59" s="614"/>
      <c r="L59" s="614"/>
      <c r="M59" s="614"/>
      <c r="N59" s="614"/>
      <c r="O59" s="614"/>
      <c r="P59" s="614"/>
      <c r="Q59" s="614"/>
      <c r="R59" s="614"/>
      <c r="S59" s="614"/>
      <c r="T59" s="614"/>
      <c r="U59" s="614"/>
      <c r="V59" s="614"/>
      <c r="W59" s="614"/>
      <c r="X59" s="614"/>
      <c r="Y59" s="614"/>
      <c r="Z59" s="614"/>
      <c r="AA59" s="614"/>
      <c r="AB59" s="614"/>
      <c r="AC59" s="614"/>
      <c r="AD59" s="614"/>
      <c r="AE59" s="614"/>
      <c r="AF59" s="614"/>
      <c r="AG59" s="614"/>
      <c r="AH59" s="614"/>
      <c r="AI59" s="614"/>
      <c r="AJ59" s="614"/>
      <c r="AK59" s="614"/>
      <c r="AL59" s="614"/>
      <c r="AM59" s="614"/>
      <c r="AN59" s="614"/>
      <c r="AO59" s="614"/>
      <c r="AP59" s="614"/>
      <c r="AQ59" s="614"/>
    </row>
    <row r="60" spans="2:43" ht="11.25">
      <c r="B60" s="614"/>
      <c r="C60" s="614"/>
      <c r="D60" s="614"/>
      <c r="E60" s="614"/>
      <c r="F60" s="614"/>
      <c r="G60" s="614"/>
      <c r="H60" s="614"/>
      <c r="I60" s="614"/>
      <c r="J60" s="614"/>
      <c r="K60" s="614"/>
      <c r="L60" s="614"/>
      <c r="M60" s="614"/>
      <c r="N60" s="614"/>
      <c r="O60" s="614"/>
      <c r="P60" s="614"/>
      <c r="Q60" s="614"/>
      <c r="R60" s="614"/>
      <c r="S60" s="614"/>
      <c r="T60" s="614"/>
      <c r="U60" s="614"/>
      <c r="V60" s="614"/>
      <c r="W60" s="614"/>
      <c r="X60" s="614"/>
      <c r="Y60" s="614"/>
      <c r="Z60" s="614"/>
      <c r="AA60" s="614"/>
      <c r="AB60" s="614"/>
      <c r="AC60" s="614"/>
      <c r="AD60" s="614"/>
      <c r="AE60" s="614"/>
      <c r="AF60" s="614"/>
      <c r="AG60" s="614"/>
      <c r="AH60" s="614"/>
      <c r="AI60" s="614"/>
      <c r="AJ60" s="614"/>
      <c r="AK60" s="614"/>
      <c r="AL60" s="614"/>
      <c r="AM60" s="614"/>
      <c r="AN60" s="614"/>
      <c r="AO60" s="614"/>
      <c r="AP60" s="614"/>
      <c r="AQ60" s="614"/>
    </row>
    <row r="61" spans="2:43" ht="11.25">
      <c r="B61" s="614"/>
      <c r="C61" s="614"/>
      <c r="D61" s="614"/>
      <c r="E61" s="614"/>
      <c r="F61" s="614"/>
      <c r="G61" s="614"/>
      <c r="H61" s="614"/>
      <c r="I61" s="614"/>
      <c r="J61" s="614"/>
      <c r="K61" s="614"/>
      <c r="L61" s="614"/>
      <c r="M61" s="614"/>
      <c r="N61" s="614"/>
      <c r="O61" s="614"/>
      <c r="P61" s="614"/>
      <c r="Q61" s="614"/>
      <c r="R61" s="614"/>
      <c r="S61" s="614"/>
      <c r="T61" s="614"/>
      <c r="U61" s="614"/>
      <c r="V61" s="614"/>
      <c r="W61" s="614"/>
      <c r="X61" s="614"/>
      <c r="Y61" s="614"/>
      <c r="Z61" s="614"/>
      <c r="AA61" s="614"/>
      <c r="AB61" s="614"/>
      <c r="AC61" s="614"/>
      <c r="AD61" s="614"/>
      <c r="AE61" s="614"/>
      <c r="AF61" s="614"/>
      <c r="AG61" s="614"/>
      <c r="AH61" s="614"/>
      <c r="AI61" s="614"/>
      <c r="AJ61" s="614"/>
      <c r="AK61" s="614"/>
      <c r="AL61" s="614"/>
      <c r="AM61" s="614"/>
      <c r="AN61" s="614"/>
      <c r="AO61" s="614"/>
      <c r="AP61" s="614"/>
      <c r="AQ61" s="614"/>
    </row>
    <row r="62" spans="2:43" ht="11.25">
      <c r="B62" s="614"/>
      <c r="C62" s="614"/>
      <c r="D62" s="614"/>
      <c r="E62" s="614"/>
      <c r="F62" s="614"/>
      <c r="G62" s="614"/>
      <c r="H62" s="614"/>
      <c r="I62" s="614"/>
      <c r="J62" s="614"/>
      <c r="K62" s="614"/>
      <c r="L62" s="614"/>
      <c r="M62" s="614"/>
      <c r="N62" s="614"/>
      <c r="O62" s="614"/>
      <c r="P62" s="614"/>
      <c r="Q62" s="614"/>
      <c r="R62" s="614"/>
      <c r="S62" s="614"/>
      <c r="T62" s="614"/>
      <c r="U62" s="614"/>
      <c r="V62" s="614"/>
      <c r="W62" s="614"/>
      <c r="X62" s="614"/>
      <c r="Y62" s="614"/>
      <c r="Z62" s="614"/>
      <c r="AA62" s="614"/>
      <c r="AB62" s="614"/>
      <c r="AC62" s="614"/>
      <c r="AD62" s="614"/>
      <c r="AE62" s="614"/>
      <c r="AF62" s="614"/>
      <c r="AG62" s="614"/>
      <c r="AH62" s="614"/>
      <c r="AI62" s="614"/>
      <c r="AJ62" s="614"/>
      <c r="AK62" s="614"/>
      <c r="AL62" s="614"/>
      <c r="AM62" s="614"/>
      <c r="AN62" s="614"/>
      <c r="AO62" s="614"/>
      <c r="AP62" s="614"/>
      <c r="AQ62" s="614"/>
    </row>
    <row r="63" spans="2:43" ht="11.25">
      <c r="B63" s="614"/>
      <c r="C63" s="614"/>
      <c r="D63" s="614"/>
      <c r="E63" s="614"/>
      <c r="F63" s="614"/>
      <c r="G63" s="614"/>
      <c r="H63" s="614"/>
      <c r="I63" s="614"/>
      <c r="J63" s="614"/>
      <c r="K63" s="614"/>
      <c r="L63" s="614"/>
      <c r="M63" s="614"/>
      <c r="N63" s="614"/>
      <c r="O63" s="614"/>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c r="AM63" s="614"/>
      <c r="AN63" s="614"/>
      <c r="AO63" s="614"/>
      <c r="AP63" s="614"/>
      <c r="AQ63" s="614"/>
    </row>
    <row r="64" spans="2:43" ht="11.25">
      <c r="B64" s="614"/>
      <c r="C64" s="614"/>
      <c r="D64" s="614"/>
      <c r="E64" s="614"/>
      <c r="F64" s="614"/>
      <c r="G64" s="614"/>
      <c r="H64" s="614"/>
      <c r="I64" s="614"/>
      <c r="J64" s="614"/>
      <c r="K64" s="614"/>
      <c r="L64" s="614"/>
      <c r="M64" s="614"/>
      <c r="N64" s="614"/>
      <c r="O64" s="614"/>
      <c r="P64" s="614"/>
      <c r="Q64" s="614"/>
      <c r="R64" s="614"/>
      <c r="S64" s="614"/>
      <c r="T64" s="614"/>
      <c r="U64" s="614"/>
      <c r="V64" s="614"/>
      <c r="W64" s="614"/>
      <c r="X64" s="614"/>
      <c r="Y64" s="614"/>
      <c r="Z64" s="614"/>
      <c r="AA64" s="614"/>
      <c r="AB64" s="614"/>
      <c r="AC64" s="614"/>
      <c r="AD64" s="614"/>
      <c r="AE64" s="614"/>
      <c r="AF64" s="614"/>
      <c r="AG64" s="614"/>
      <c r="AH64" s="614"/>
      <c r="AI64" s="614"/>
      <c r="AJ64" s="614"/>
      <c r="AK64" s="614"/>
      <c r="AL64" s="614"/>
      <c r="AM64" s="614"/>
      <c r="AN64" s="614"/>
      <c r="AO64" s="614"/>
      <c r="AP64" s="614"/>
      <c r="AQ64" s="614"/>
    </row>
    <row r="65" spans="2:43" ht="11.25">
      <c r="B65" s="614"/>
      <c r="C65" s="614"/>
      <c r="D65" s="614"/>
      <c r="E65" s="614"/>
      <c r="F65" s="614"/>
      <c r="G65" s="614"/>
      <c r="H65" s="614"/>
      <c r="I65" s="614"/>
      <c r="J65" s="614"/>
      <c r="K65" s="614"/>
      <c r="L65" s="614"/>
      <c r="M65" s="614"/>
      <c r="N65" s="614"/>
      <c r="O65" s="614"/>
      <c r="P65" s="614"/>
      <c r="Q65" s="614"/>
      <c r="R65" s="614"/>
      <c r="S65" s="614"/>
      <c r="T65" s="614"/>
      <c r="U65" s="614"/>
      <c r="V65" s="614"/>
      <c r="W65" s="614"/>
      <c r="X65" s="614"/>
      <c r="Y65" s="614"/>
      <c r="Z65" s="614"/>
      <c r="AA65" s="614"/>
      <c r="AB65" s="614"/>
      <c r="AC65" s="614"/>
      <c r="AD65" s="614"/>
      <c r="AE65" s="614"/>
      <c r="AF65" s="614"/>
      <c r="AG65" s="614"/>
      <c r="AH65" s="614"/>
      <c r="AI65" s="614"/>
      <c r="AJ65" s="614"/>
      <c r="AK65" s="614"/>
      <c r="AL65" s="614"/>
      <c r="AM65" s="614"/>
      <c r="AN65" s="614"/>
      <c r="AO65" s="614"/>
      <c r="AP65" s="614"/>
      <c r="AQ65" s="614"/>
    </row>
    <row r="66" spans="2:43" ht="11.25">
      <c r="B66" s="614"/>
      <c r="C66" s="614"/>
      <c r="D66" s="614"/>
      <c r="E66" s="614"/>
      <c r="F66" s="614"/>
      <c r="G66" s="614"/>
      <c r="H66" s="614"/>
      <c r="I66" s="614"/>
      <c r="J66" s="614"/>
      <c r="K66" s="614"/>
      <c r="L66" s="614"/>
      <c r="M66" s="614"/>
      <c r="N66" s="614"/>
      <c r="O66" s="614"/>
      <c r="P66" s="614"/>
      <c r="Q66" s="614"/>
      <c r="R66" s="614"/>
      <c r="S66" s="614"/>
      <c r="T66" s="614"/>
      <c r="U66" s="614"/>
      <c r="V66" s="614"/>
      <c r="W66" s="614"/>
      <c r="X66" s="614"/>
      <c r="Y66" s="614"/>
      <c r="Z66" s="614"/>
      <c r="AA66" s="614"/>
      <c r="AB66" s="614"/>
      <c r="AC66" s="614"/>
      <c r="AD66" s="614"/>
      <c r="AE66" s="614"/>
      <c r="AF66" s="614"/>
      <c r="AG66" s="614"/>
      <c r="AH66" s="614"/>
      <c r="AI66" s="614"/>
      <c r="AJ66" s="614"/>
      <c r="AK66" s="614"/>
      <c r="AL66" s="614"/>
      <c r="AM66" s="614"/>
      <c r="AN66" s="614"/>
      <c r="AO66" s="614"/>
      <c r="AP66" s="614"/>
      <c r="AQ66" s="614"/>
    </row>
    <row r="67" spans="2:43" ht="11.25">
      <c r="B67" s="614"/>
      <c r="C67" s="614"/>
      <c r="D67" s="614"/>
      <c r="E67" s="614"/>
      <c r="F67" s="614"/>
      <c r="G67" s="614"/>
      <c r="H67" s="614"/>
      <c r="I67" s="614"/>
      <c r="J67" s="614"/>
      <c r="K67" s="614"/>
      <c r="L67" s="614"/>
      <c r="M67" s="614"/>
      <c r="N67" s="614"/>
      <c r="O67" s="614"/>
      <c r="P67" s="614"/>
      <c r="Q67" s="614"/>
      <c r="R67" s="614"/>
      <c r="S67" s="614"/>
      <c r="T67" s="614"/>
      <c r="U67" s="614"/>
      <c r="V67" s="614"/>
      <c r="W67" s="614"/>
      <c r="X67" s="614"/>
      <c r="Y67" s="614"/>
      <c r="Z67" s="614"/>
      <c r="AA67" s="614"/>
      <c r="AB67" s="614"/>
      <c r="AC67" s="614"/>
      <c r="AD67" s="614"/>
      <c r="AE67" s="614"/>
      <c r="AF67" s="614"/>
      <c r="AG67" s="614"/>
      <c r="AH67" s="614"/>
      <c r="AI67" s="614"/>
      <c r="AJ67" s="614"/>
      <c r="AK67" s="614"/>
      <c r="AL67" s="614"/>
      <c r="AM67" s="614"/>
      <c r="AN67" s="614"/>
      <c r="AO67" s="614"/>
      <c r="AP67" s="614"/>
      <c r="AQ67" s="614"/>
    </row>
    <row r="68" spans="2:43" ht="11.25">
      <c r="B68" s="614"/>
      <c r="C68" s="614"/>
      <c r="D68" s="614"/>
      <c r="E68" s="614"/>
      <c r="F68" s="614"/>
      <c r="G68" s="614"/>
      <c r="H68" s="614"/>
      <c r="I68" s="614"/>
      <c r="J68" s="614"/>
      <c r="K68" s="614"/>
      <c r="L68" s="614"/>
      <c r="M68" s="614"/>
      <c r="N68" s="614"/>
      <c r="O68" s="614"/>
      <c r="P68" s="614"/>
      <c r="Q68" s="614"/>
      <c r="R68" s="614"/>
      <c r="S68" s="614"/>
      <c r="T68" s="614"/>
      <c r="U68" s="614"/>
      <c r="V68" s="614"/>
      <c r="W68" s="614"/>
      <c r="X68" s="614"/>
      <c r="Y68" s="614"/>
      <c r="Z68" s="614"/>
      <c r="AA68" s="614"/>
      <c r="AB68" s="614"/>
      <c r="AC68" s="614"/>
      <c r="AD68" s="614"/>
      <c r="AE68" s="614"/>
      <c r="AF68" s="614"/>
      <c r="AG68" s="614"/>
      <c r="AH68" s="614"/>
      <c r="AI68" s="614"/>
      <c r="AJ68" s="614"/>
      <c r="AK68" s="614"/>
      <c r="AL68" s="614"/>
      <c r="AM68" s="614"/>
      <c r="AN68" s="614"/>
      <c r="AO68" s="614"/>
      <c r="AP68" s="614"/>
      <c r="AQ68" s="614"/>
    </row>
    <row r="69" spans="2:43" ht="11.25">
      <c r="B69" s="614"/>
      <c r="C69" s="614"/>
      <c r="D69" s="614"/>
      <c r="E69" s="614"/>
      <c r="F69" s="614"/>
      <c r="G69" s="614"/>
      <c r="H69" s="614"/>
      <c r="I69" s="614"/>
      <c r="J69" s="614"/>
      <c r="K69" s="614"/>
      <c r="L69" s="614"/>
      <c r="M69" s="614"/>
      <c r="N69" s="614"/>
      <c r="O69" s="614"/>
      <c r="P69" s="614"/>
      <c r="Q69" s="614"/>
      <c r="R69" s="614"/>
      <c r="S69" s="614"/>
      <c r="T69" s="614"/>
      <c r="U69" s="614"/>
      <c r="V69" s="614"/>
      <c r="W69" s="614"/>
      <c r="X69" s="614"/>
      <c r="Y69" s="614"/>
      <c r="Z69" s="614"/>
      <c r="AA69" s="614"/>
      <c r="AB69" s="614"/>
      <c r="AC69" s="614"/>
      <c r="AD69" s="614"/>
      <c r="AE69" s="614"/>
      <c r="AF69" s="614"/>
      <c r="AG69" s="614"/>
      <c r="AH69" s="614"/>
      <c r="AI69" s="614"/>
      <c r="AJ69" s="614"/>
      <c r="AK69" s="614"/>
      <c r="AL69" s="614"/>
      <c r="AM69" s="614"/>
      <c r="AN69" s="614"/>
      <c r="AO69" s="614"/>
      <c r="AP69" s="614"/>
      <c r="AQ69" s="614"/>
    </row>
    <row r="70" spans="2:43" ht="11.25">
      <c r="B70" s="614"/>
      <c r="C70" s="614"/>
      <c r="D70" s="614"/>
      <c r="E70" s="614"/>
      <c r="F70" s="614"/>
      <c r="G70" s="614"/>
      <c r="H70" s="614"/>
      <c r="I70" s="614"/>
      <c r="J70" s="614"/>
      <c r="K70" s="614"/>
      <c r="L70" s="614"/>
      <c r="M70" s="614"/>
      <c r="N70" s="614"/>
      <c r="O70" s="614"/>
      <c r="P70" s="614"/>
      <c r="Q70" s="614"/>
      <c r="R70" s="614"/>
      <c r="S70" s="614"/>
      <c r="T70" s="614"/>
      <c r="U70" s="614"/>
      <c r="V70" s="614"/>
      <c r="W70" s="614"/>
      <c r="X70" s="614"/>
      <c r="Y70" s="614"/>
      <c r="Z70" s="614"/>
      <c r="AA70" s="614"/>
      <c r="AB70" s="614"/>
      <c r="AC70" s="614"/>
      <c r="AD70" s="614"/>
      <c r="AE70" s="614"/>
      <c r="AF70" s="614"/>
      <c r="AG70" s="614"/>
      <c r="AH70" s="614"/>
      <c r="AI70" s="614"/>
      <c r="AJ70" s="614"/>
      <c r="AK70" s="614"/>
      <c r="AL70" s="614"/>
      <c r="AM70" s="614"/>
      <c r="AN70" s="614"/>
      <c r="AO70" s="614"/>
      <c r="AP70" s="614"/>
      <c r="AQ70" s="614"/>
    </row>
    <row r="71" spans="2:43" ht="11.25"/>
    <row r="72" spans="2:43" ht="11.25" hidden="1"/>
    <row r="73" spans="2:43" ht="11.25" hidden="1"/>
    <row r="74" spans="2:43" ht="11.25" hidden="1"/>
    <row r="75" spans="2:43" ht="11.25" hidden="1"/>
    <row r="76" spans="2:43" ht="11.25" hidden="1"/>
    <row r="77" spans="2:43" ht="11.25" hidden="1"/>
    <row r="78" spans="2:43" ht="11.25" hidden="1"/>
    <row r="79" spans="2:43" ht="14.25" hidden="1" customHeight="1"/>
    <row r="80" spans="2:43" ht="14.25" hidden="1" customHeight="1"/>
    <row r="81" ht="14.25" hidden="1" customHeight="1"/>
    <row r="82" ht="14.25" hidden="1" customHeight="1"/>
    <row r="83" ht="14.25" hidden="1" customHeight="1"/>
  </sheetData>
  <sheetProtection algorithmName="SHA-512" hashValue="MG4ymhU+Aso4yGl65r+B0mqrcohe95BdznPeSkK1NPkXNBFTAQFK3IzjQLr8hK06b2YiCV93cTfOVHFyEKdEkw==" saltValue="nUuPzbfhCmwx20RL9zSRLA==" spinCount="100000" sheet="1" insertRows="0" selectLockedCells="1"/>
  <customSheetViews>
    <customSheetView guid="{2DE05A1E-2A9D-45CF-B641-9402CFE8498D}" showGridLines="0" hiddenRows="1" hiddenColumns="1" topLeftCell="A4">
      <selection activeCell="U15" sqref="U15:AD15"/>
      <pageMargins left="0.43307086614173229" right="0.23622047244094491" top="0.6692913385826772" bottom="0.6692913385826772" header="0.31496062992125984" footer="0.31496062992125984"/>
      <printOptions horizontalCentered="1"/>
      <pageSetup scale="75" orientation="portrait" r:id="rId1"/>
      <headerFooter>
        <oddFooter>&amp;C&amp;"Arial,Normal"&amp;8&amp;P/&amp;N</oddFooter>
      </headerFooter>
    </customSheetView>
    <customSheetView guid="{16B7AF3D-8B09-44EC-A8B4-3132B93ABEA1}" showGridLines="0" hiddenRows="1" hiddenColumns="1" topLeftCell="A4">
      <selection activeCell="U15" sqref="U15:AD15"/>
      <pageMargins left="0.43307086614173229" right="0.23622047244094491" top="0.6692913385826772" bottom="0.6692913385826772" header="0.31496062992125984" footer="0.31496062992125984"/>
      <printOptions horizontalCentered="1"/>
      <pageSetup scale="75" orientation="portrait" r:id="rId2"/>
      <headerFooter>
        <oddFooter>&amp;C&amp;"Arial,Normal"&amp;8&amp;P/&amp;N</oddFooter>
      </headerFooter>
    </customSheetView>
  </customSheetViews>
  <mergeCells count="172">
    <mergeCell ref="B47:C50"/>
    <mergeCell ref="D47:I48"/>
    <mergeCell ref="J47:Q47"/>
    <mergeCell ref="R47:Y47"/>
    <mergeCell ref="Z47:AG47"/>
    <mergeCell ref="AH47:AK48"/>
    <mergeCell ref="B52:AQ52"/>
    <mergeCell ref="B53:AQ70"/>
    <mergeCell ref="AL49:AO50"/>
    <mergeCell ref="AP49:AQ50"/>
    <mergeCell ref="J50:Q50"/>
    <mergeCell ref="R50:Y50"/>
    <mergeCell ref="Z50:AG50"/>
    <mergeCell ref="B51:AQ51"/>
    <mergeCell ref="AL47:AO48"/>
    <mergeCell ref="AP47:AQ48"/>
    <mergeCell ref="J48:Q48"/>
    <mergeCell ref="R48:Y48"/>
    <mergeCell ref="Z48:AG48"/>
    <mergeCell ref="D49:I50"/>
    <mergeCell ref="J49:Q49"/>
    <mergeCell ref="R49:Y49"/>
    <mergeCell ref="Z49:AG49"/>
    <mergeCell ref="AH49:AK50"/>
    <mergeCell ref="D41:I42"/>
    <mergeCell ref="J41:Q41"/>
    <mergeCell ref="R41:Y41"/>
    <mergeCell ref="Z41:AG41"/>
    <mergeCell ref="AP43:AQ44"/>
    <mergeCell ref="J44:Q44"/>
    <mergeCell ref="R44:Y44"/>
    <mergeCell ref="Z44:AG44"/>
    <mergeCell ref="D45:I46"/>
    <mergeCell ref="J45:Q45"/>
    <mergeCell ref="R45:Y45"/>
    <mergeCell ref="Z45:AG45"/>
    <mergeCell ref="AH45:AK46"/>
    <mergeCell ref="AL45:AO46"/>
    <mergeCell ref="D43:I44"/>
    <mergeCell ref="J43:Q43"/>
    <mergeCell ref="R43:Y43"/>
    <mergeCell ref="Z43:AG43"/>
    <mergeCell ref="AH43:AK44"/>
    <mergeCell ref="AL43:AO44"/>
    <mergeCell ref="AP45:AQ46"/>
    <mergeCell ref="J46:Q46"/>
    <mergeCell ref="R46:Y46"/>
    <mergeCell ref="Z46:AG46"/>
    <mergeCell ref="AP38:AQ38"/>
    <mergeCell ref="B39:C46"/>
    <mergeCell ref="D39:I40"/>
    <mergeCell ref="J39:Q39"/>
    <mergeCell ref="R39:Y39"/>
    <mergeCell ref="Z39:AG39"/>
    <mergeCell ref="AH39:AK40"/>
    <mergeCell ref="AL39:AO40"/>
    <mergeCell ref="AP39:AQ40"/>
    <mergeCell ref="J40:Q40"/>
    <mergeCell ref="B38:I38"/>
    <mergeCell ref="J38:Q38"/>
    <mergeCell ref="R38:Y38"/>
    <mergeCell ref="Z38:AG38"/>
    <mergeCell ref="AH38:AK38"/>
    <mergeCell ref="AL38:AO38"/>
    <mergeCell ref="AH41:AK42"/>
    <mergeCell ref="AL41:AO42"/>
    <mergeCell ref="AP41:AQ42"/>
    <mergeCell ref="J42:Q42"/>
    <mergeCell ref="R42:Y42"/>
    <mergeCell ref="Z42:AG42"/>
    <mergeCell ref="R40:Y40"/>
    <mergeCell ref="Z40:AG40"/>
    <mergeCell ref="F35:AD35"/>
    <mergeCell ref="AE35:AL35"/>
    <mergeCell ref="B36:E36"/>
    <mergeCell ref="F36:AD36"/>
    <mergeCell ref="AE36:AL36"/>
    <mergeCell ref="B37:AQ37"/>
    <mergeCell ref="B32:AL32"/>
    <mergeCell ref="AM32:AQ33"/>
    <mergeCell ref="B33:E33"/>
    <mergeCell ref="F33:AD33"/>
    <mergeCell ref="AE33:AL33"/>
    <mergeCell ref="B34:E34"/>
    <mergeCell ref="F34:AD34"/>
    <mergeCell ref="AE34:AL34"/>
    <mergeCell ref="AM34:AQ36"/>
    <mergeCell ref="B35:E35"/>
    <mergeCell ref="B29:AL29"/>
    <mergeCell ref="AM29:AQ29"/>
    <mergeCell ref="B30:AL30"/>
    <mergeCell ref="AM30:AQ30"/>
    <mergeCell ref="B31:AL31"/>
    <mergeCell ref="AM31:AQ31"/>
    <mergeCell ref="B26:AL26"/>
    <mergeCell ref="AM26:AQ26"/>
    <mergeCell ref="B27:AL27"/>
    <mergeCell ref="AM27:AQ27"/>
    <mergeCell ref="B28:AL28"/>
    <mergeCell ref="AM28:AQ28"/>
    <mergeCell ref="B24:J24"/>
    <mergeCell ref="K24:T24"/>
    <mergeCell ref="U24:AD24"/>
    <mergeCell ref="AE24:AL24"/>
    <mergeCell ref="AM24:AQ24"/>
    <mergeCell ref="B25:AQ25"/>
    <mergeCell ref="B22:J22"/>
    <mergeCell ref="K22:T22"/>
    <mergeCell ref="U22:AD22"/>
    <mergeCell ref="AE22:AL22"/>
    <mergeCell ref="AM22:AQ22"/>
    <mergeCell ref="B23:J23"/>
    <mergeCell ref="K23:T23"/>
    <mergeCell ref="U23:AD23"/>
    <mergeCell ref="AE23:AL23"/>
    <mergeCell ref="AM23:AQ23"/>
    <mergeCell ref="B20:J20"/>
    <mergeCell ref="K20:T20"/>
    <mergeCell ref="U20:AD20"/>
    <mergeCell ref="AE20:AL20"/>
    <mergeCell ref="AM20:AQ20"/>
    <mergeCell ref="B21:J21"/>
    <mergeCell ref="K21:T21"/>
    <mergeCell ref="U21:AD21"/>
    <mergeCell ref="AE21:AL21"/>
    <mergeCell ref="AM21:AQ21"/>
    <mergeCell ref="B18:AQ18"/>
    <mergeCell ref="B19:J19"/>
    <mergeCell ref="K19:T19"/>
    <mergeCell ref="U19:AD19"/>
    <mergeCell ref="AE19:AL19"/>
    <mergeCell ref="AM19:AQ19"/>
    <mergeCell ref="B16:T16"/>
    <mergeCell ref="U16:AD16"/>
    <mergeCell ref="AE16:AQ16"/>
    <mergeCell ref="B17:T17"/>
    <mergeCell ref="U17:AD17"/>
    <mergeCell ref="AE17:AQ17"/>
    <mergeCell ref="B14:T14"/>
    <mergeCell ref="U14:AD14"/>
    <mergeCell ref="AE14:AL14"/>
    <mergeCell ref="AM14:AQ14"/>
    <mergeCell ref="B15:T15"/>
    <mergeCell ref="U15:AD15"/>
    <mergeCell ref="AE15:AL15"/>
    <mergeCell ref="AM15:AQ15"/>
    <mergeCell ref="B12:E13"/>
    <mergeCell ref="F12:T12"/>
    <mergeCell ref="U12:AL12"/>
    <mergeCell ref="AM12:AQ12"/>
    <mergeCell ref="F13:T13"/>
    <mergeCell ref="U13:AL13"/>
    <mergeCell ref="AM13:AQ13"/>
    <mergeCell ref="B8:AQ8"/>
    <mergeCell ref="B9:AQ9"/>
    <mergeCell ref="B10:E11"/>
    <mergeCell ref="F10:T10"/>
    <mergeCell ref="U10:AL10"/>
    <mergeCell ref="AM10:AQ10"/>
    <mergeCell ref="F11:T11"/>
    <mergeCell ref="U11:AL11"/>
    <mergeCell ref="AM11:AQ11"/>
    <mergeCell ref="B2:AQ2"/>
    <mergeCell ref="B4:AQ4"/>
    <mergeCell ref="B6:E7"/>
    <mergeCell ref="F6:L7"/>
    <mergeCell ref="M6:T7"/>
    <mergeCell ref="U6:AD7"/>
    <mergeCell ref="AE6:AL6"/>
    <mergeCell ref="AM6:AQ6"/>
    <mergeCell ref="AE7:AL7"/>
    <mergeCell ref="AM7:AQ7"/>
  </mergeCells>
  <printOptions horizontalCentered="1"/>
  <pageMargins left="0.43307086614173229" right="0.23622047244094491" top="0.6692913385826772" bottom="0.6692913385826772" header="0.31496062992125984" footer="0.31496062992125984"/>
  <pageSetup scale="75" orientation="portrait" r:id="rId3"/>
  <headerFooter>
    <oddFooter>&amp;C&amp;"Arial,Normal"&amp;8&amp;P/&amp;N</oddFooter>
  </headerFooter>
  <drawing r:id="rId4"/>
  <legacy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23"/>
  <sheetViews>
    <sheetView showGridLines="0" zoomScale="80" zoomScaleNormal="80" workbookViewId="0">
      <selection activeCell="D21" sqref="D21"/>
    </sheetView>
  </sheetViews>
  <sheetFormatPr baseColWidth="10" defaultColWidth="0" defaultRowHeight="12.75" customHeight="1" zeroHeight="1"/>
  <cols>
    <col min="1" max="1" width="4" style="132" customWidth="1"/>
    <col min="2" max="2" width="47.5" style="132" customWidth="1"/>
    <col min="3" max="3" width="7.125" style="132" customWidth="1"/>
    <col min="4" max="4" width="13.5" style="132" customWidth="1"/>
    <col min="5" max="5" width="21" style="133" customWidth="1"/>
    <col min="6" max="7" width="11.5" style="132" customWidth="1"/>
    <col min="8" max="8" width="4.375" style="132" customWidth="1"/>
    <col min="9" max="16384" width="11.5" style="132" hidden="1"/>
  </cols>
  <sheetData>
    <row r="1" spans="2:7"/>
    <row r="2" spans="2:7" s="134" customFormat="1" ht="15" customHeight="1">
      <c r="B2" s="621"/>
      <c r="C2" s="622"/>
      <c r="D2" s="622"/>
      <c r="E2" s="622"/>
      <c r="F2" s="622"/>
      <c r="G2" s="623"/>
    </row>
    <row r="3" spans="2:7" s="134" customFormat="1" ht="15" customHeight="1">
      <c r="B3" s="624"/>
      <c r="C3" s="625"/>
      <c r="D3" s="625"/>
      <c r="E3" s="625"/>
      <c r="F3" s="625"/>
      <c r="G3" s="626"/>
    </row>
    <row r="4" spans="2:7" s="134" customFormat="1" ht="15.75" customHeight="1">
      <c r="B4" s="624"/>
      <c r="C4" s="625"/>
      <c r="D4" s="625"/>
      <c r="E4" s="625"/>
      <c r="F4" s="625"/>
      <c r="G4" s="626"/>
    </row>
    <row r="5" spans="2:7" s="134" customFormat="1" ht="15.75" customHeight="1">
      <c r="B5" s="624"/>
      <c r="C5" s="625"/>
      <c r="D5" s="625"/>
      <c r="E5" s="625"/>
      <c r="F5" s="625"/>
      <c r="G5" s="626"/>
    </row>
    <row r="6" spans="2:7" s="134" customFormat="1" ht="15.75" customHeight="1">
      <c r="B6" s="624"/>
      <c r="C6" s="625"/>
      <c r="D6" s="625"/>
      <c r="E6" s="625"/>
      <c r="F6" s="625"/>
      <c r="G6" s="626"/>
    </row>
    <row r="7" spans="2:7" s="134" customFormat="1" ht="15.75" customHeight="1">
      <c r="B7" s="627"/>
      <c r="C7" s="628"/>
      <c r="D7" s="628"/>
      <c r="E7" s="628"/>
      <c r="F7" s="628"/>
      <c r="G7" s="629"/>
    </row>
    <row r="8" spans="2:7" s="134" customFormat="1" ht="9" customHeight="1">
      <c r="B8" s="630" t="s">
        <v>291</v>
      </c>
      <c r="C8" s="631"/>
      <c r="D8" s="631"/>
      <c r="E8" s="631"/>
      <c r="F8" s="631"/>
      <c r="G8" s="632"/>
    </row>
    <row r="9" spans="2:7" s="134" customFormat="1" ht="9" customHeight="1">
      <c r="B9" s="633"/>
      <c r="C9" s="634"/>
      <c r="D9" s="634"/>
      <c r="E9" s="634"/>
      <c r="F9" s="634"/>
      <c r="G9" s="635"/>
    </row>
    <row r="10" spans="2:7" s="139" customFormat="1" ht="15.75" customHeight="1">
      <c r="B10" s="135"/>
      <c r="C10" s="136"/>
      <c r="D10" s="136"/>
      <c r="E10" s="137"/>
      <c r="F10" s="136"/>
      <c r="G10" s="138"/>
    </row>
    <row r="11" spans="2:7" s="139" customFormat="1" ht="34.5" customHeight="1">
      <c r="B11" s="636" t="s">
        <v>292</v>
      </c>
      <c r="C11" s="637"/>
      <c r="D11" s="637"/>
      <c r="E11" s="637"/>
      <c r="F11" s="637"/>
      <c r="G11" s="638"/>
    </row>
    <row r="12" spans="2:7">
      <c r="B12" s="140"/>
      <c r="C12" s="141"/>
      <c r="D12" s="141"/>
      <c r="E12" s="142"/>
      <c r="F12" s="141"/>
      <c r="G12" s="143"/>
    </row>
    <row r="13" spans="2:7">
      <c r="B13" s="144" t="s">
        <v>293</v>
      </c>
      <c r="C13" s="141"/>
      <c r="D13" s="141"/>
      <c r="E13" s="142"/>
      <c r="F13" s="141"/>
      <c r="G13" s="143"/>
    </row>
    <row r="14" spans="2:7">
      <c r="B14" s="145"/>
      <c r="C14" s="146"/>
      <c r="D14" s="146"/>
      <c r="E14" s="147"/>
      <c r="F14" s="146"/>
      <c r="G14" s="148"/>
    </row>
    <row r="15" spans="2:7">
      <c r="B15" s="639" t="s">
        <v>294</v>
      </c>
      <c r="C15" s="639"/>
      <c r="D15" s="149" t="s">
        <v>295</v>
      </c>
      <c r="E15" s="639" t="s">
        <v>296</v>
      </c>
      <c r="F15" s="639"/>
      <c r="G15" s="639"/>
    </row>
    <row r="16" spans="2:7" ht="22.5" customHeight="1">
      <c r="B16" s="619" t="s">
        <v>297</v>
      </c>
      <c r="C16" s="619"/>
      <c r="D16" s="150">
        <v>0.1</v>
      </c>
      <c r="E16" s="620" t="s">
        <v>298</v>
      </c>
      <c r="F16" s="620"/>
      <c r="G16" s="620"/>
    </row>
    <row r="17" spans="2:7" ht="28.5" customHeight="1">
      <c r="B17" s="619" t="s">
        <v>299</v>
      </c>
      <c r="C17" s="619"/>
      <c r="D17" s="150">
        <v>0.2</v>
      </c>
      <c r="E17" s="642" t="s">
        <v>300</v>
      </c>
      <c r="F17" s="642"/>
      <c r="G17" s="642"/>
    </row>
    <row r="18" spans="2:7" ht="29.25" customHeight="1">
      <c r="B18" s="619" t="s">
        <v>301</v>
      </c>
      <c r="C18" s="619"/>
      <c r="D18" s="150">
        <v>0.1</v>
      </c>
      <c r="E18" s="642" t="s">
        <v>302</v>
      </c>
      <c r="F18" s="642"/>
      <c r="G18" s="642"/>
    </row>
    <row r="19" spans="2:7" ht="25.5" customHeight="1">
      <c r="B19" s="619" t="s">
        <v>303</v>
      </c>
      <c r="C19" s="619"/>
      <c r="D19" s="150">
        <v>0.2</v>
      </c>
      <c r="E19" s="642" t="s">
        <v>300</v>
      </c>
      <c r="F19" s="642"/>
      <c r="G19" s="642"/>
    </row>
    <row r="20" spans="2:7" ht="23.25" customHeight="1">
      <c r="B20" s="640" t="s">
        <v>304</v>
      </c>
      <c r="C20" s="641"/>
      <c r="D20" s="150">
        <v>0.1</v>
      </c>
      <c r="E20" s="620" t="s">
        <v>298</v>
      </c>
      <c r="F20" s="620"/>
      <c r="G20" s="620"/>
    </row>
    <row r="21" spans="2:7" ht="27" customHeight="1">
      <c r="B21" s="132" t="s">
        <v>305</v>
      </c>
    </row>
    <row r="22" spans="2:7"/>
    <row r="23" spans="2:7" ht="12.75" customHeight="1"/>
  </sheetData>
  <sheetProtection algorithmName="SHA-512" hashValue="kJQBPEYKmuQpaJPvawo+w/VXeMRVH5Zg85P0lJFzW0PIWOQgd2RvzoJ0RBw13ayOxvUa9IMhjW6qMQtHpMxidQ==" saltValue="4knnG9+PyBi2QrsS3X8TfA==" spinCount="100000" sheet="1" selectLockedCells="1" selectUnlockedCells="1"/>
  <customSheetViews>
    <customSheetView guid="{2DE05A1E-2A9D-45CF-B641-9402CFE8498D}" scale="80" showGridLines="0" hiddenRows="1" hiddenColumns="1">
      <selection activeCell="A46" sqref="A46:XFD1048576"/>
      <pageMargins left="0.70866141732283472" right="0.70866141732283472" top="0.74803149606299213" bottom="0.74803149606299213" header="0.31496062992125984" footer="0.31496062992125984"/>
      <printOptions horizontalCentered="1"/>
      <pageSetup orientation="landscape" r:id="rId1"/>
      <headerFooter>
        <oddFooter>&amp;C&amp;"Arial,Normal"&amp;8&amp;P/&amp;N</oddFooter>
      </headerFooter>
    </customSheetView>
    <customSheetView guid="{16B7AF3D-8B09-44EC-A8B4-3132B93ABEA1}" scale="80" showGridLines="0" hiddenRows="1" hiddenColumns="1">
      <selection activeCell="A46" sqref="A46:XFD1048576"/>
      <pageMargins left="0.70866141732283472" right="0.70866141732283472" top="0.74803149606299213" bottom="0.74803149606299213" header="0.31496062992125984" footer="0.31496062992125984"/>
      <printOptions horizontalCentered="1"/>
      <pageSetup orientation="landscape" r:id="rId2"/>
      <headerFooter>
        <oddFooter>&amp;C&amp;"Arial,Normal"&amp;8&amp;P/&amp;N</oddFooter>
      </headerFooter>
    </customSheetView>
  </customSheetViews>
  <mergeCells count="15">
    <mergeCell ref="B20:C20"/>
    <mergeCell ref="E20:G20"/>
    <mergeCell ref="B17:C17"/>
    <mergeCell ref="E17:G17"/>
    <mergeCell ref="B18:C18"/>
    <mergeCell ref="E18:G18"/>
    <mergeCell ref="B19:C19"/>
    <mergeCell ref="E19:G19"/>
    <mergeCell ref="B16:C16"/>
    <mergeCell ref="E16:G16"/>
    <mergeCell ref="B2:G7"/>
    <mergeCell ref="B8:G9"/>
    <mergeCell ref="B11:G11"/>
    <mergeCell ref="B15:C15"/>
    <mergeCell ref="E15:G15"/>
  </mergeCells>
  <printOptions horizontalCentered="1"/>
  <pageMargins left="0.70866141732283472" right="0.70866141732283472" top="0.74803149606299213" bottom="0.74803149606299213" header="0.31496062992125984" footer="0.31496062992125984"/>
  <pageSetup orientation="landscape" r:id="rId3"/>
  <headerFooter>
    <oddFooter>&amp;C&amp;"Arial,Normal"&amp;8&amp;P/&amp;N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499984740745262"/>
    <pageSetUpPr fitToPage="1"/>
  </sheetPr>
  <dimension ref="A1:T58"/>
  <sheetViews>
    <sheetView showGridLines="0" tabSelected="1" zoomScale="90" zoomScaleNormal="90" zoomScaleSheetLayoutView="115" workbookViewId="0">
      <selection activeCell="G21" sqref="G21"/>
    </sheetView>
  </sheetViews>
  <sheetFormatPr baseColWidth="10" defaultColWidth="0" defaultRowHeight="0" customHeight="1" zeroHeight="1"/>
  <cols>
    <col min="1" max="1" width="2" style="201" customWidth="1"/>
    <col min="2" max="4" width="12.875" style="201" customWidth="1"/>
    <col min="5" max="5" width="12.875" style="202" customWidth="1"/>
    <col min="6" max="6" width="15.375" style="202" customWidth="1"/>
    <col min="7" max="7" width="16.875" style="202" customWidth="1"/>
    <col min="8" max="10" width="12.875" style="201" customWidth="1"/>
    <col min="11" max="11" width="7.875" style="73" customWidth="1"/>
    <col min="12" max="20" width="14.625" style="73" hidden="1" customWidth="1"/>
    <col min="21" max="21" width="0.5" style="73" customWidth="1"/>
    <col min="22" max="16384" width="0.5" style="73" hidden="1"/>
  </cols>
  <sheetData>
    <row r="1" spans="1:10" ht="12.75" customHeight="1">
      <c r="A1" s="188"/>
      <c r="B1" s="188"/>
      <c r="C1" s="188"/>
      <c r="D1" s="188"/>
      <c r="E1" s="189"/>
      <c r="F1" s="189"/>
      <c r="G1" s="189"/>
      <c r="H1" s="188"/>
      <c r="I1" s="188"/>
      <c r="J1" s="188"/>
    </row>
    <row r="2" spans="1:10" ht="67.150000000000006" customHeight="1">
      <c r="A2" s="188"/>
      <c r="B2" s="333" t="s">
        <v>336</v>
      </c>
      <c r="C2" s="334"/>
      <c r="D2" s="334"/>
      <c r="E2" s="334"/>
      <c r="F2" s="334"/>
      <c r="G2" s="334"/>
      <c r="H2" s="335"/>
      <c r="I2" s="333" t="s">
        <v>317</v>
      </c>
      <c r="J2" s="335"/>
    </row>
    <row r="3" spans="1:10" ht="5.25" customHeight="1">
      <c r="A3" s="188"/>
      <c r="B3" s="188"/>
      <c r="C3" s="190"/>
      <c r="D3" s="190"/>
      <c r="E3" s="191"/>
      <c r="F3" s="191"/>
      <c r="G3" s="191"/>
      <c r="H3" s="190"/>
      <c r="I3" s="190"/>
      <c r="J3" s="188"/>
    </row>
    <row r="4" spans="1:10" ht="21" customHeight="1">
      <c r="A4" s="188"/>
      <c r="B4" s="318" t="s">
        <v>319</v>
      </c>
      <c r="C4" s="318"/>
      <c r="D4" s="318"/>
      <c r="E4" s="318"/>
      <c r="F4" s="318"/>
      <c r="G4" s="318"/>
      <c r="H4" s="318"/>
      <c r="I4" s="318"/>
      <c r="J4" s="318"/>
    </row>
    <row r="5" spans="1:10" ht="37.5" customHeight="1">
      <c r="A5" s="73"/>
      <c r="B5" s="336" t="s">
        <v>320</v>
      </c>
      <c r="C5" s="337"/>
      <c r="D5" s="337"/>
      <c r="E5" s="337"/>
      <c r="F5" s="337"/>
      <c r="G5" s="337"/>
      <c r="H5" s="337"/>
      <c r="I5" s="337"/>
      <c r="J5" s="338"/>
    </row>
    <row r="6" spans="1:10" ht="18.75" customHeight="1">
      <c r="A6" s="188"/>
      <c r="B6" s="339" t="s">
        <v>321</v>
      </c>
      <c r="C6" s="339"/>
      <c r="D6" s="339"/>
      <c r="E6" s="339"/>
      <c r="F6" s="339"/>
      <c r="G6" s="339"/>
      <c r="H6" s="339"/>
      <c r="I6" s="339"/>
      <c r="J6" s="339"/>
    </row>
    <row r="7" spans="1:10" ht="5.25" customHeight="1">
      <c r="A7" s="73"/>
      <c r="B7" s="73"/>
      <c r="C7" s="73"/>
      <c r="D7" s="73"/>
      <c r="E7" s="73"/>
      <c r="F7" s="73"/>
      <c r="G7" s="73"/>
      <c r="H7" s="73"/>
      <c r="I7" s="73"/>
      <c r="J7" s="73"/>
    </row>
    <row r="8" spans="1:10" ht="5.25" customHeight="1">
      <c r="A8" s="73"/>
      <c r="B8" s="73"/>
      <c r="C8" s="73"/>
      <c r="D8" s="73"/>
      <c r="E8" s="73"/>
      <c r="F8" s="73"/>
      <c r="G8" s="73"/>
      <c r="H8" s="73"/>
      <c r="I8" s="73"/>
      <c r="J8" s="73"/>
    </row>
    <row r="9" spans="1:10" ht="19.5" customHeight="1">
      <c r="A9" s="188"/>
      <c r="B9" s="192" t="s">
        <v>0</v>
      </c>
      <c r="C9" s="343"/>
      <c r="D9" s="344"/>
      <c r="E9" s="193" t="s">
        <v>1</v>
      </c>
      <c r="F9" s="343"/>
      <c r="G9" s="344"/>
      <c r="H9" s="193" t="s">
        <v>2</v>
      </c>
      <c r="I9" s="347"/>
      <c r="J9" s="348"/>
    </row>
    <row r="10" spans="1:10" ht="19.5" customHeight="1">
      <c r="A10" s="188"/>
      <c r="B10" s="194" t="s">
        <v>3</v>
      </c>
      <c r="C10" s="343"/>
      <c r="D10" s="344"/>
      <c r="E10" s="193" t="s">
        <v>4</v>
      </c>
      <c r="F10" s="343"/>
      <c r="G10" s="344"/>
      <c r="H10" s="195" t="s">
        <v>5</v>
      </c>
      <c r="I10" s="349"/>
      <c r="J10" s="350"/>
    </row>
    <row r="11" spans="1:10" ht="19.5" customHeight="1">
      <c r="A11" s="188"/>
      <c r="B11" s="194" t="s">
        <v>6</v>
      </c>
      <c r="C11" s="345"/>
      <c r="D11" s="346"/>
      <c r="E11" s="193" t="s">
        <v>7</v>
      </c>
      <c r="F11" s="343"/>
      <c r="G11" s="344"/>
      <c r="H11" s="195" t="s">
        <v>8</v>
      </c>
      <c r="I11" s="349"/>
      <c r="J11" s="350"/>
    </row>
    <row r="12" spans="1:10" ht="8.25" customHeight="1">
      <c r="A12" s="188"/>
      <c r="B12" s="188"/>
      <c r="C12" s="196"/>
      <c r="D12" s="196"/>
      <c r="E12" s="197"/>
      <c r="F12" s="197"/>
      <c r="G12" s="197"/>
      <c r="H12" s="198"/>
      <c r="I12" s="198"/>
      <c r="J12" s="188"/>
    </row>
    <row r="13" spans="1:10" ht="19.149999999999999" customHeight="1">
      <c r="A13" s="188"/>
      <c r="B13" s="340" t="s">
        <v>337</v>
      </c>
      <c r="C13" s="341"/>
      <c r="D13" s="341"/>
      <c r="E13" s="341"/>
      <c r="F13" s="341"/>
      <c r="G13" s="341"/>
      <c r="H13" s="341"/>
      <c r="I13" s="341"/>
      <c r="J13" s="342"/>
    </row>
    <row r="14" spans="1:10" ht="136.15" customHeight="1">
      <c r="A14" s="199"/>
      <c r="B14" s="319" t="s">
        <v>382</v>
      </c>
      <c r="C14" s="320"/>
      <c r="D14" s="320"/>
      <c r="E14" s="320"/>
      <c r="F14" s="320"/>
      <c r="G14" s="320"/>
      <c r="H14" s="320"/>
      <c r="I14" s="320"/>
      <c r="J14" s="320"/>
    </row>
    <row r="15" spans="1:10" ht="8.25" customHeight="1">
      <c r="A15" s="188"/>
      <c r="B15" s="188"/>
      <c r="C15" s="196"/>
      <c r="D15" s="196"/>
      <c r="E15" s="197"/>
      <c r="F15" s="197"/>
      <c r="G15" s="197"/>
      <c r="H15" s="198"/>
      <c r="I15" s="198"/>
      <c r="J15" s="188"/>
    </row>
    <row r="16" spans="1:10" ht="30" customHeight="1" thickBot="1">
      <c r="A16" s="108"/>
      <c r="B16" s="314" t="s">
        <v>294</v>
      </c>
      <c r="C16" s="314"/>
      <c r="D16" s="314"/>
      <c r="E16" s="314"/>
      <c r="F16" s="314"/>
      <c r="G16" s="259" t="s">
        <v>365</v>
      </c>
      <c r="H16" s="314" t="s">
        <v>315</v>
      </c>
      <c r="I16" s="314"/>
      <c r="J16" s="314"/>
    </row>
    <row r="17" spans="1:17" s="96" customFormat="1" ht="39.75" customHeight="1" thickTop="1">
      <c r="B17" s="329" t="s">
        <v>312</v>
      </c>
      <c r="C17" s="330"/>
      <c r="D17" s="330"/>
      <c r="E17" s="330"/>
      <c r="F17" s="268"/>
      <c r="G17" s="262" t="str">
        <f>'1-Suministro'!I37</f>
        <v/>
      </c>
      <c r="H17" s="321" t="str">
        <f t="shared" ref="H17:H21" si="0">+IF(P17&lt;&gt;FALSE,P17,IF(AND(P17=FALSE,Q17&lt;&gt;FALSE),Q17,""))</f>
        <v/>
      </c>
      <c r="I17" s="322"/>
      <c r="J17" s="323"/>
      <c r="L17" s="96" t="b">
        <f>+COUNTIF('1-Suministro'!$M$19:$N$36,FALSE)=36</f>
        <v>1</v>
      </c>
      <c r="M17" s="96" t="b">
        <f>+AND(COUNTIF('1-Suministro'!$M$19:$N$36,FALSE)&gt;0,COUNTIF('1-Suministro'!$M$19:$N$36,FALSE)&lt;36)</f>
        <v>0</v>
      </c>
      <c r="N17" s="96" t="b">
        <f>+COUNTIF('1-Suministro'!$O$19:$O$36,FALSE)&gt;0</f>
        <v>1</v>
      </c>
      <c r="O17" s="96" t="b">
        <f>+AND(G17&gt;0,'Calculos Resumen Cotización'!G18="")</f>
        <v>1</v>
      </c>
      <c r="P17" s="96" t="str">
        <f t="shared" ref="P17:P20" si="1">+IF(L17=TRUE,"",IF(M17=TRUE,"Diligenciar la totalidad del Formato: 1-Suministro",IF(AND(M17=FALSE,N17=TRUE),"Si es diferente a 19% adjuntar la Justificación")))</f>
        <v/>
      </c>
      <c r="Q17" s="96" t="b">
        <f>+IF(AND(P17=FALSE,O17=TRUE),"Diligenciar Mantenimiento Preventivo linea base")</f>
        <v>0</v>
      </c>
    </row>
    <row r="18" spans="1:17" s="96" customFormat="1" ht="39.75" customHeight="1">
      <c r="B18" s="331" t="str">
        <f>+UPPER("Servicio DE mantenimiento preventivo DE las UPS propiedad del ICBF")</f>
        <v>SERVICIO DE MANTENIMIENTO PREVENTIVO DE LAS UPS PROPIEDAD DEL ICBF</v>
      </c>
      <c r="C18" s="332"/>
      <c r="D18" s="332"/>
      <c r="E18" s="332"/>
      <c r="F18" s="269"/>
      <c r="G18" s="262" t="str">
        <f>IF('2-Mtto Prev'!L39&lt;&gt;'2-Mtto Prev'!L40,"",'2-Mtto Prev'!L39)</f>
        <v/>
      </c>
      <c r="H18" s="324" t="str">
        <f t="shared" si="0"/>
        <v/>
      </c>
      <c r="I18" s="325"/>
      <c r="J18" s="326"/>
      <c r="L18" s="96" t="b">
        <f>+COUNTIF('2-Mtto Prev'!AD28:AO30,FALSE)=36</f>
        <v>1</v>
      </c>
      <c r="M18" s="96" t="b">
        <f>AND(COUNTIF('2-Mtto Prev'!AD28:AO30,FALSE)&gt;0,COUNTIF('2-Mtto Prev'!AD28:AO30,FALSE)&lt;36)</f>
        <v>0</v>
      </c>
      <c r="N18" s="96" t="b">
        <f>+'2-Mtto Prev'!G15&lt;&gt;19%</f>
        <v>1</v>
      </c>
      <c r="O18" s="96" t="b">
        <f>+AND(G17&gt;0,G18&gt;0,G19="")</f>
        <v>1</v>
      </c>
      <c r="P18" s="96" t="str">
        <f t="shared" si="1"/>
        <v/>
      </c>
      <c r="Q18" s="96" t="b">
        <f>+IF(AND(P18=FALSE,O18=TRUE),"Diligenciar Traslados")</f>
        <v>0</v>
      </c>
    </row>
    <row r="19" spans="1:17" s="96" customFormat="1" ht="39.75" customHeight="1">
      <c r="B19" s="331" t="s">
        <v>344</v>
      </c>
      <c r="C19" s="332"/>
      <c r="D19" s="332"/>
      <c r="E19" s="332"/>
      <c r="F19" s="269"/>
      <c r="G19" s="263" t="str">
        <f>IF(ISNUMBER('3-Traslados'!I28)=FALSE,"",'3-Traslados'!I28)</f>
        <v/>
      </c>
      <c r="H19" s="327" t="str">
        <f t="shared" si="0"/>
        <v/>
      </c>
      <c r="I19" s="327"/>
      <c r="J19" s="327"/>
      <c r="L19" s="96" t="b">
        <f>+COUNTIF('3-Traslados'!M25:P27,FALSE)=12</f>
        <v>1</v>
      </c>
      <c r="M19" s="96" t="b">
        <f>AND(COUNTIF('3-Traslados'!M25:P27,FALSE)&gt;0,COUNTIF('3-Traslados'!M25:P27,FALSE)&lt;12)</f>
        <v>0</v>
      </c>
      <c r="N19" s="96" t="b">
        <f>+'3-Traslados'!K22&lt;&gt;19%</f>
        <v>1</v>
      </c>
      <c r="O19" s="96" t="b">
        <f>+AND(G17&gt;0,G18&gt;0,G19&gt;0,G20="")</f>
        <v>1</v>
      </c>
      <c r="P19" s="96" t="str">
        <f t="shared" si="1"/>
        <v/>
      </c>
      <c r="Q19" s="96" t="b">
        <f>+IF(AND(P19=FALSE,O19=TRUE),"Diligenciar Mantenimiento Correctivo")</f>
        <v>0</v>
      </c>
    </row>
    <row r="20" spans="1:17" s="96" customFormat="1" ht="39.75" customHeight="1">
      <c r="B20" s="331" t="s">
        <v>358</v>
      </c>
      <c r="C20" s="332"/>
      <c r="D20" s="332"/>
      <c r="E20" s="332"/>
      <c r="F20" s="270"/>
      <c r="G20" s="263" t="str">
        <f t="shared" ref="G20" si="2">+IF(AND(L20=FALSE,M20=FALSE,N20=FALSE),"Ver Nota 2","")</f>
        <v/>
      </c>
      <c r="H20" s="327" t="str">
        <f t="shared" si="0"/>
        <v/>
      </c>
      <c r="I20" s="327"/>
      <c r="J20" s="327"/>
      <c r="L20" s="96" t="b">
        <f>+COUNTIF('4-Mtto Corr'!AD21:AO23,FALSE)=36</f>
        <v>1</v>
      </c>
      <c r="M20" s="96" t="b">
        <f>AND(COUNTIF('4-Mtto Corr'!AD21:AO23,FALSE)&gt;0,COUNTIF('4-Mtto Corr'!AD21:AO23,FALSE)&lt;36)</f>
        <v>0</v>
      </c>
      <c r="N20" s="96" t="b">
        <f>+'4-Mtto Corr'!G15&lt;&gt;19%</f>
        <v>1</v>
      </c>
      <c r="O20" s="96" t="b">
        <f>+AND(G17&gt;0,G18&gt;0,G19&gt;0,G20="Ver nota 2")</f>
        <v>0</v>
      </c>
      <c r="P20" s="96" t="str">
        <f t="shared" si="1"/>
        <v/>
      </c>
      <c r="Q20" s="96" t="b">
        <f>+IF(AND(P20=FALSE,O20=TRUE),"Diligenciar Bolsa Baterias")</f>
        <v>0</v>
      </c>
    </row>
    <row r="21" spans="1:17" s="96" customFormat="1" ht="39.75" customHeight="1" thickBot="1">
      <c r="B21" s="357" t="s">
        <v>393</v>
      </c>
      <c r="C21" s="358"/>
      <c r="D21" s="358"/>
      <c r="E21" s="358"/>
      <c r="F21" s="271"/>
      <c r="G21" s="264" t="str">
        <f>+IF(AND(L21=FALSE,M21=FALSE,N21=FALSE),"Ver Nota 2","")</f>
        <v/>
      </c>
      <c r="H21" s="352" t="str">
        <f t="shared" si="0"/>
        <v/>
      </c>
      <c r="I21" s="352"/>
      <c r="J21" s="352"/>
      <c r="L21" s="96" t="b">
        <f>+COUNTIF('5-Bolsa Partes y Baterías'!O21:R356,FALSE)=1344</f>
        <v>1</v>
      </c>
      <c r="M21" s="96" t="b">
        <f>AND(COUNTIF('5-Bolsa Partes y Baterías'!O21:R356,FALSE)&gt;0,COUNTIF('5-Bolsa Partes y Baterías'!O21:R356,FALSE)&lt;1344)</f>
        <v>0</v>
      </c>
      <c r="N21" s="96" t="b">
        <f>+COUNTIF('5-Bolsa Partes y Baterías'!S21:S356,FALSE)&gt;0</f>
        <v>1</v>
      </c>
      <c r="O21" s="96" t="b">
        <f>+AND(G17&gt;0,G18&gt;0,G19&gt;0,G20="Ver nota 2",G21="Ver nota 2")</f>
        <v>0</v>
      </c>
      <c r="P21" s="96" t="str">
        <f>+IF(L21=TRUE,"",IF(M21=TRUE,"Diligenciar la totalidad del Formato: 6-Bolsa Repuestos",IF(AND(M21=FALSE,N21=TRUE),"Si es diferente a 19% adjuntar la Justificación")))</f>
        <v/>
      </c>
      <c r="Q21" s="96" t="b">
        <f>+IF(AND(P21=FALSE,O21=FALSE),"Diligenciar Bolsa Repuestos")</f>
        <v>0</v>
      </c>
    </row>
    <row r="22" spans="1:17" s="96" customFormat="1" ht="26.25" customHeight="1" thickTop="1">
      <c r="B22" s="328" t="s">
        <v>316</v>
      </c>
      <c r="C22" s="328"/>
      <c r="D22" s="328"/>
      <c r="E22" s="328"/>
      <c r="F22" s="328"/>
      <c r="G22" s="265" t="str">
        <f>+IF(SUM(G17:G20)=0,"",SUM(G17:G20))</f>
        <v/>
      </c>
      <c r="H22" s="200"/>
      <c r="I22" s="200"/>
      <c r="J22" s="200"/>
    </row>
    <row r="23" spans="1:17" ht="7.5" customHeight="1">
      <c r="A23" s="73"/>
      <c r="B23" s="73"/>
      <c r="C23" s="73"/>
      <c r="D23" s="73"/>
      <c r="E23" s="73"/>
      <c r="F23" s="73"/>
      <c r="G23" s="73"/>
      <c r="H23" s="73"/>
      <c r="I23" s="73"/>
      <c r="J23" s="73"/>
    </row>
    <row r="24" spans="1:17" ht="24.75" customHeight="1">
      <c r="A24" s="73"/>
      <c r="B24" s="356"/>
      <c r="C24" s="356"/>
      <c r="D24" s="356"/>
      <c r="E24" s="356"/>
      <c r="F24" s="73"/>
      <c r="G24" s="356"/>
      <c r="H24" s="356"/>
      <c r="I24" s="356"/>
      <c r="J24" s="356"/>
    </row>
    <row r="25" spans="1:17" ht="7.5" customHeight="1">
      <c r="A25" s="73"/>
      <c r="B25" s="73"/>
      <c r="C25" s="73"/>
      <c r="D25" s="73"/>
      <c r="E25" s="73"/>
      <c r="F25" s="73"/>
      <c r="G25" s="73"/>
      <c r="H25" s="73"/>
      <c r="I25" s="73"/>
      <c r="J25" s="73"/>
    </row>
    <row r="26" spans="1:17" s="96" customFormat="1" ht="43.15" customHeight="1">
      <c r="B26" s="336" t="s">
        <v>383</v>
      </c>
      <c r="C26" s="337"/>
      <c r="D26" s="337"/>
      <c r="E26" s="337"/>
      <c r="F26" s="337"/>
      <c r="G26" s="337"/>
      <c r="H26" s="337"/>
      <c r="I26" s="337"/>
      <c r="J26" s="289"/>
    </row>
    <row r="27" spans="1:17" ht="7.5" customHeight="1">
      <c r="A27" s="73"/>
      <c r="B27" s="73"/>
      <c r="C27" s="73"/>
      <c r="D27" s="73"/>
      <c r="E27" s="73"/>
      <c r="F27" s="73"/>
      <c r="G27" s="73"/>
      <c r="H27" s="73"/>
      <c r="I27" s="73"/>
      <c r="J27" s="73"/>
    </row>
    <row r="28" spans="1:17" ht="7.5" customHeight="1">
      <c r="A28" s="73"/>
      <c r="B28" s="73"/>
      <c r="C28" s="73"/>
      <c r="D28" s="73"/>
      <c r="E28" s="73"/>
      <c r="F28" s="73"/>
      <c r="G28" s="73"/>
      <c r="H28" s="73"/>
      <c r="I28" s="73"/>
      <c r="J28" s="73"/>
    </row>
    <row r="29" spans="1:17" s="188" customFormat="1" ht="15" customHeight="1">
      <c r="B29" s="315" t="s">
        <v>21</v>
      </c>
      <c r="C29" s="316"/>
      <c r="D29" s="316"/>
      <c r="E29" s="316"/>
      <c r="F29" s="316"/>
      <c r="G29" s="316"/>
      <c r="H29" s="316"/>
      <c r="I29" s="316"/>
      <c r="J29" s="317"/>
    </row>
    <row r="30" spans="1:17" s="188" customFormat="1" ht="74.45" customHeight="1">
      <c r="B30" s="353" t="s">
        <v>207</v>
      </c>
      <c r="C30" s="354"/>
      <c r="D30" s="354"/>
      <c r="E30" s="354"/>
      <c r="F30" s="354"/>
      <c r="G30" s="354"/>
      <c r="H30" s="354"/>
      <c r="I30" s="354"/>
      <c r="J30" s="355"/>
    </row>
    <row r="31" spans="1:17" s="188" customFormat="1" ht="84" customHeight="1">
      <c r="B31" s="353" t="s">
        <v>318</v>
      </c>
      <c r="C31" s="354"/>
      <c r="D31" s="354"/>
      <c r="E31" s="354"/>
      <c r="F31" s="354"/>
      <c r="G31" s="354"/>
      <c r="H31" s="354"/>
      <c r="I31" s="354"/>
      <c r="J31" s="355"/>
    </row>
    <row r="32" spans="1:17" ht="27" customHeight="1">
      <c r="B32" s="351" t="s">
        <v>314</v>
      </c>
      <c r="C32" s="351"/>
      <c r="D32" s="351"/>
      <c r="E32" s="351"/>
      <c r="F32" s="351"/>
      <c r="G32" s="351"/>
      <c r="H32" s="351"/>
      <c r="I32" s="351"/>
      <c r="J32" s="351"/>
    </row>
    <row r="33" ht="14.25"/>
    <row r="34" ht="14.25" hidden="1"/>
    <row r="35" ht="14.25" hidden="1"/>
    <row r="36" ht="14.25" hidden="1"/>
    <row r="37" ht="14.25" hidden="1"/>
    <row r="38" ht="14.25" hidden="1"/>
    <row r="39" ht="14.25" hidden="1"/>
    <row r="40" ht="14.25" hidden="1"/>
    <row r="41" ht="14.25" hidden="1"/>
    <row r="42" ht="14.25" hidden="1"/>
    <row r="43" ht="14.25" hidden="1"/>
    <row r="44" ht="14.25" hidden="1"/>
    <row r="45" ht="14.25" hidden="1"/>
    <row r="46" ht="14.25" hidden="1"/>
    <row r="47" ht="14.25" hidden="1"/>
    <row r="48" ht="14.25" hidden="1"/>
    <row r="49" ht="14.25" hidden="1"/>
    <row r="50" ht="14.25" hidden="1"/>
    <row r="51" ht="14.25" hidden="1"/>
    <row r="52" ht="14.25" hidden="1"/>
    <row r="53" ht="14.25" hidden="1"/>
    <row r="54" ht="14.25" hidden="1"/>
    <row r="55" ht="15.75" hidden="1" customHeight="1"/>
    <row r="56" ht="15.75" hidden="1" customHeight="1"/>
    <row r="57" ht="15.75" hidden="1" customHeight="1"/>
    <row r="58" ht="15.75" hidden="1" customHeight="1"/>
  </sheetData>
  <sheetProtection algorithmName="SHA-512" hashValue="ft7bxSlIoA10UkZDoszrc4QFzGI+j6a0SnqRaSEhkv+USfbJWqF5aKw17u8fq7bmhCaI1G1t+v4IUSk5UW3WaQ==" saltValue="9FzlQym9MBDtXzjyNTxdCw==" spinCount="100000" sheet="1" objects="1" scenarios="1"/>
  <customSheetViews>
    <customSheetView guid="{2DE05A1E-2A9D-45CF-B641-9402CFE8498D}" scale="90" showGridLines="0" fitToPage="1" hiddenRows="1" hiddenColumns="1" topLeftCell="A12">
      <selection activeCell="F15" sqref="F15"/>
      <pageMargins left="0.51181102362204722" right="0.51181102362204722" top="0.74803149606299213" bottom="0.55118110236220474" header="0.31496062992125984" footer="0.31496062992125984"/>
      <printOptions horizontalCentered="1"/>
      <pageSetup scale="70" fitToHeight="0" orientation="portrait" r:id="rId1"/>
    </customSheetView>
    <customSheetView guid="{16B7AF3D-8B09-44EC-A8B4-3132B93ABEA1}" scale="90" showGridLines="0" fitToPage="1" hiddenRows="1" hiddenColumns="1" topLeftCell="A12">
      <selection activeCell="C10" sqref="C10"/>
      <pageMargins left="0.51181102362204722" right="0.51181102362204722" top="0.74803149606299213" bottom="0.55118110236220474" header="0.31496062992125984" footer="0.31496062992125984"/>
      <printOptions horizontalCentered="1"/>
      <pageSetup scale="70" fitToHeight="0" orientation="portrait" r:id="rId2"/>
    </customSheetView>
  </customSheetViews>
  <mergeCells count="36">
    <mergeCell ref="B32:J32"/>
    <mergeCell ref="H21:J21"/>
    <mergeCell ref="B30:J30"/>
    <mergeCell ref="B31:J31"/>
    <mergeCell ref="G24:J24"/>
    <mergeCell ref="B24:E24"/>
    <mergeCell ref="B21:E21"/>
    <mergeCell ref="B26:I26"/>
    <mergeCell ref="B2:H2"/>
    <mergeCell ref="I2:J2"/>
    <mergeCell ref="B5:J5"/>
    <mergeCell ref="B6:J6"/>
    <mergeCell ref="B13:J13"/>
    <mergeCell ref="C9:D9"/>
    <mergeCell ref="C10:D10"/>
    <mergeCell ref="C11:D11"/>
    <mergeCell ref="F9:G9"/>
    <mergeCell ref="F10:G10"/>
    <mergeCell ref="F11:G11"/>
    <mergeCell ref="I9:J9"/>
    <mergeCell ref="I10:J10"/>
    <mergeCell ref="I11:J11"/>
    <mergeCell ref="B16:F16"/>
    <mergeCell ref="B29:J29"/>
    <mergeCell ref="H16:J16"/>
    <mergeCell ref="B4:J4"/>
    <mergeCell ref="B14:J14"/>
    <mergeCell ref="H17:J17"/>
    <mergeCell ref="H18:J18"/>
    <mergeCell ref="H19:J19"/>
    <mergeCell ref="H20:J20"/>
    <mergeCell ref="B22:F22"/>
    <mergeCell ref="B17:E17"/>
    <mergeCell ref="B18:E18"/>
    <mergeCell ref="B19:E19"/>
    <mergeCell ref="B20:E20"/>
  </mergeCells>
  <conditionalFormatting sqref="H17">
    <cfRule type="containsText" dxfId="66" priority="6" operator="containsText" text="No cotiza">
      <formula>NOT(ISERROR(SEARCH("No cotiza",H17)))</formula>
    </cfRule>
  </conditionalFormatting>
  <conditionalFormatting sqref="H22:I22">
    <cfRule type="containsText" dxfId="65" priority="4" operator="containsText" text="No cotiza">
      <formula>NOT(ISERROR(SEARCH("No cotiza",H22)))</formula>
    </cfRule>
  </conditionalFormatting>
  <conditionalFormatting sqref="H18">
    <cfRule type="containsText" dxfId="64" priority="3" operator="containsText" text="No cotiza">
      <formula>NOT(ISERROR(SEARCH("No cotiza",H18)))</formula>
    </cfRule>
  </conditionalFormatting>
  <conditionalFormatting sqref="H19:H20">
    <cfRule type="containsText" dxfId="63" priority="2" operator="containsText" text="No cotiza">
      <formula>NOT(ISERROR(SEARCH("No cotiza",H19)))</formula>
    </cfRule>
  </conditionalFormatting>
  <conditionalFormatting sqref="H21:I21">
    <cfRule type="containsText" dxfId="62" priority="1" operator="containsText" text="No cotiza">
      <formula>NOT(ISERROR(SEARCH("No cotiza",H21)))</formula>
    </cfRule>
  </conditionalFormatting>
  <dataValidations disablePrompts="1" count="2">
    <dataValidation type="custom" allowBlank="1" showInputMessage="1" showErrorMessage="1" errorTitle="Email" error="El valor incluido no se reconoce como un email" promptTitle="Email" prompt="Por favor indique su email" sqref="C11">
      <formula1>ISNUMBER(MATCH("*@*.*",$C$11,0))</formula1>
    </dataValidation>
    <dataValidation type="date" allowBlank="1" showInputMessage="1" showErrorMessage="1" errorTitle="Fecha actual" error="Favor diligenciar con la fecha del día en que se diligencia" promptTitle="Fecha actual" prompt="Favor diligenciar con la fecha del día en que se diligencia" sqref="I9">
      <formula1>TODAY()</formula1>
      <formula2>TODAY()</formula2>
    </dataValidation>
  </dataValidations>
  <pageMargins left="0.51181102362204722" right="0.51181102362204722" top="0.74803149606299213" bottom="0.35433070866141736" header="0.31496062992125984" footer="0.31496062992125984"/>
  <pageSetup scale="78"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499984740745262"/>
    <pageSetUpPr fitToPage="1"/>
  </sheetPr>
  <dimension ref="A1:XFD43"/>
  <sheetViews>
    <sheetView showGridLines="0" zoomScaleNormal="100" zoomScaleSheetLayoutView="90" workbookViewId="0"/>
  </sheetViews>
  <sheetFormatPr baseColWidth="10" defaultColWidth="0" defaultRowHeight="15" zeroHeight="1"/>
  <cols>
    <col min="1" max="1" width="2" style="15" customWidth="1"/>
    <col min="2" max="2" width="18.5" style="15" customWidth="1"/>
    <col min="3" max="3" width="18.25" style="15" customWidth="1"/>
    <col min="4" max="5" width="18.25" style="26" customWidth="1"/>
    <col min="6" max="9" width="18.25" style="15" customWidth="1"/>
    <col min="10" max="10" width="22.5" style="15" customWidth="1"/>
    <col min="11" max="11" width="2.125" style="15" customWidth="1"/>
    <col min="12" max="12" width="14.625" style="15" hidden="1" customWidth="1"/>
    <col min="13" max="15" width="16" style="1" hidden="1" customWidth="1"/>
    <col min="16" max="16383" width="11.5" style="15" hidden="1"/>
    <col min="16384" max="16384" width="3.75" style="15" hidden="1" customWidth="1"/>
  </cols>
  <sheetData>
    <row r="1" spans="2:13" s="1" customFormat="1" ht="12.75" customHeight="1">
      <c r="D1" s="2"/>
      <c r="E1" s="2"/>
    </row>
    <row r="2" spans="2:13" s="1" customFormat="1" ht="67.5" customHeight="1">
      <c r="B2" s="297" t="s">
        <v>313</v>
      </c>
      <c r="C2" s="297"/>
      <c r="D2" s="297"/>
      <c r="E2" s="297"/>
      <c r="F2" s="297"/>
      <c r="G2" s="297"/>
      <c r="H2" s="297"/>
      <c r="I2" s="297"/>
      <c r="J2" s="156" t="s">
        <v>27</v>
      </c>
    </row>
    <row r="3" spans="2:13" s="1" customFormat="1" ht="3.75" customHeight="1">
      <c r="C3" s="3"/>
      <c r="D3" s="4"/>
      <c r="E3" s="4"/>
      <c r="F3" s="3"/>
    </row>
    <row r="4" spans="2:13" s="1" customFormat="1" ht="25.5" customHeight="1">
      <c r="B4" s="359" t="s">
        <v>323</v>
      </c>
      <c r="C4" s="359"/>
      <c r="D4" s="359"/>
      <c r="E4" s="359"/>
      <c r="F4" s="359"/>
      <c r="G4" s="359"/>
      <c r="H4" s="359"/>
      <c r="I4" s="359"/>
      <c r="J4" s="359"/>
    </row>
    <row r="5" spans="2:13" s="1" customFormat="1" ht="3.75" customHeight="1">
      <c r="B5" s="5"/>
      <c r="C5" s="5"/>
      <c r="D5" s="5"/>
      <c r="E5" s="5"/>
      <c r="F5" s="5"/>
      <c r="G5" s="5"/>
      <c r="H5" s="5"/>
    </row>
    <row r="6" spans="2:13" s="1" customFormat="1" ht="21" customHeight="1">
      <c r="B6" s="6" t="s">
        <v>0</v>
      </c>
      <c r="C6" s="368" t="str">
        <f>+IF('Calculos Resumen Cotización'!C9&lt;&gt;"",'Calculos Resumen Cotización'!C9,"")</f>
        <v/>
      </c>
      <c r="D6" s="369"/>
      <c r="E6" s="7" t="s">
        <v>1</v>
      </c>
      <c r="F6" s="368" t="str">
        <f>+IF('Calculos Resumen Cotización'!F9&lt;&gt;"",'Calculos Resumen Cotización'!F9,"")</f>
        <v/>
      </c>
      <c r="G6" s="369"/>
      <c r="H6" s="7" t="s">
        <v>2</v>
      </c>
      <c r="I6" s="372" t="str">
        <f>+IF('Calculos Resumen Cotización'!I9&lt;&gt;"",'Calculos Resumen Cotización'!I9,"")</f>
        <v/>
      </c>
      <c r="J6" s="373"/>
    </row>
    <row r="7" spans="2:13" s="1" customFormat="1" ht="21" customHeight="1">
      <c r="B7" s="8" t="s">
        <v>3</v>
      </c>
      <c r="C7" s="368" t="str">
        <f>+IF('Calculos Resumen Cotización'!C10&lt;&gt;"",'Calculos Resumen Cotización'!C10,"")</f>
        <v/>
      </c>
      <c r="D7" s="369"/>
      <c r="E7" s="7" t="s">
        <v>4</v>
      </c>
      <c r="F7" s="368" t="str">
        <f>+IF('Calculos Resumen Cotización'!F10&lt;&gt;"",'Calculos Resumen Cotización'!F10,"")</f>
        <v/>
      </c>
      <c r="G7" s="369"/>
      <c r="H7" s="9" t="s">
        <v>5</v>
      </c>
      <c r="I7" s="368" t="str">
        <f>+IF('Calculos Resumen Cotización'!I10&lt;&gt;"",'Calculos Resumen Cotización'!I10,"")</f>
        <v/>
      </c>
      <c r="J7" s="369"/>
      <c r="M7" s="252"/>
    </row>
    <row r="8" spans="2:13" s="1" customFormat="1" ht="21" customHeight="1">
      <c r="B8" s="8" t="s">
        <v>6</v>
      </c>
      <c r="C8" s="368" t="str">
        <f>+IF('Calculos Resumen Cotización'!C11&lt;&gt;"",'Calculos Resumen Cotización'!C11,"")</f>
        <v/>
      </c>
      <c r="D8" s="369"/>
      <c r="E8" s="7" t="s">
        <v>7</v>
      </c>
      <c r="F8" s="370" t="str">
        <f>+IF('Calculos Resumen Cotización'!F11&lt;&gt;"",'Calculos Resumen Cotización'!F11,"")</f>
        <v/>
      </c>
      <c r="G8" s="371"/>
      <c r="H8" s="9" t="s">
        <v>8</v>
      </c>
      <c r="I8" s="370" t="str">
        <f>+IF('Calculos Resumen Cotización'!I11&lt;&gt;"",'Calculos Resumen Cotización'!I11,"")</f>
        <v/>
      </c>
      <c r="J8" s="371"/>
      <c r="L8"/>
    </row>
    <row r="9" spans="2:13" s="1" customFormat="1" ht="3.75" customHeight="1">
      <c r="C9" s="10"/>
      <c r="D9" s="11"/>
      <c r="E9" s="11"/>
      <c r="F9" s="12"/>
    </row>
    <row r="10" spans="2:13" s="1" customFormat="1" ht="18.75" customHeight="1">
      <c r="B10" s="360" t="s">
        <v>340</v>
      </c>
      <c r="C10" s="360"/>
      <c r="D10" s="360"/>
      <c r="E10" s="360"/>
      <c r="F10" s="360"/>
      <c r="G10" s="360"/>
      <c r="H10" s="360"/>
      <c r="I10" s="360"/>
      <c r="J10" s="360"/>
    </row>
    <row r="11" spans="2:13" s="1" customFormat="1" ht="100.5" customHeight="1">
      <c r="B11" s="361" t="s">
        <v>324</v>
      </c>
      <c r="C11" s="361"/>
      <c r="D11" s="361"/>
      <c r="E11" s="361"/>
      <c r="F11" s="361"/>
      <c r="G11" s="361"/>
      <c r="H11" s="361"/>
      <c r="I11" s="361"/>
      <c r="J11" s="361"/>
    </row>
    <row r="12" spans="2:13" s="1" customFormat="1" ht="17.45" customHeight="1">
      <c r="B12" s="365" t="s">
        <v>322</v>
      </c>
      <c r="C12" s="366"/>
      <c r="D12" s="366"/>
      <c r="E12" s="366"/>
      <c r="F12" s="366"/>
      <c r="G12" s="366"/>
      <c r="H12" s="366"/>
      <c r="I12" s="366"/>
      <c r="J12" s="367"/>
    </row>
    <row r="13" spans="2:13" s="1" customFormat="1" ht="15.6" customHeight="1">
      <c r="B13" s="374" t="s">
        <v>385</v>
      </c>
      <c r="C13" s="375"/>
      <c r="D13" s="375"/>
      <c r="E13" s="375"/>
      <c r="F13" s="375"/>
      <c r="G13" s="375"/>
      <c r="H13" s="375"/>
      <c r="I13" s="375"/>
      <c r="J13" s="376"/>
    </row>
    <row r="14" spans="2:13" s="1" customFormat="1" ht="18.75" customHeight="1">
      <c r="B14" s="362" t="s">
        <v>384</v>
      </c>
      <c r="C14" s="363"/>
      <c r="D14" s="363"/>
      <c r="E14" s="363"/>
      <c r="F14" s="363"/>
      <c r="G14" s="363"/>
      <c r="H14" s="363"/>
      <c r="I14" s="363"/>
      <c r="J14" s="364"/>
    </row>
    <row r="15" spans="2:13" s="1" customFormat="1" ht="3.75" customHeight="1">
      <c r="B15" s="13"/>
      <c r="C15" s="13"/>
      <c r="D15" s="13"/>
      <c r="E15" s="13"/>
      <c r="F15" s="13"/>
      <c r="G15" s="13"/>
      <c r="H15" s="13"/>
    </row>
    <row r="16" spans="2:13" s="1" customFormat="1" ht="17.25" customHeight="1">
      <c r="B16" s="308" t="s">
        <v>10</v>
      </c>
      <c r="C16" s="309"/>
      <c r="D16" s="14" t="s">
        <v>339</v>
      </c>
      <c r="E16" s="13"/>
      <c r="F16" s="13"/>
      <c r="G16" s="13"/>
      <c r="H16" s="13"/>
    </row>
    <row r="17" spans="2:15" s="1" customFormat="1" ht="3.75" customHeight="1">
      <c r="C17" s="377"/>
      <c r="D17" s="377"/>
      <c r="E17" s="377"/>
      <c r="F17" s="377"/>
    </row>
    <row r="18" spans="2:15" ht="63" customHeight="1" thickBot="1">
      <c r="B18" s="237" t="s">
        <v>13</v>
      </c>
      <c r="C18" s="238" t="s">
        <v>12</v>
      </c>
      <c r="D18" s="290" t="s">
        <v>387</v>
      </c>
      <c r="E18" s="238" t="s">
        <v>386</v>
      </c>
      <c r="F18" s="239" t="s">
        <v>14</v>
      </c>
      <c r="G18" s="239" t="s">
        <v>15</v>
      </c>
      <c r="H18" s="239" t="s">
        <v>16</v>
      </c>
      <c r="I18" s="239" t="s">
        <v>17</v>
      </c>
      <c r="J18" s="258" t="s">
        <v>364</v>
      </c>
      <c r="M18" s="252"/>
    </row>
    <row r="19" spans="2:15" ht="37.5" customHeight="1" thickTop="1">
      <c r="B19" s="227" t="s">
        <v>18</v>
      </c>
      <c r="C19" s="235">
        <v>6</v>
      </c>
      <c r="D19" s="158" t="s">
        <v>31</v>
      </c>
      <c r="E19" s="236">
        <v>0</v>
      </c>
      <c r="F19" s="159"/>
      <c r="G19" s="160"/>
      <c r="H19" s="161" t="str">
        <f t="shared" ref="H19:H25" si="0">IFERROR(IF(OR(AND(F19="",G19=""),AND(F19="No cotiza",G19="No cotiza")),"No cotiza",IF(OR(F19="",F19="No cotiza"),"Especifique la tarifa IVA",IF(OR(G19="",G19="No cotiza"),"Especifique el precio unitario antes de IVA",ROUND(G19*(1+F19),0)))),"Imposible calcular")</f>
        <v>No cotiza</v>
      </c>
      <c r="I19" s="165" t="str">
        <f t="shared" ref="I19:I24" si="1">IFERROR(IF(OR(AND(F19="",G19=""),AND(F19="No cotiza",G19="No cotiza")),"No cotiza",IF(OR(F19="",F19="No cotiza"),"Especifique la tarifa IVA",IF(OR(G19="",G19="No cotiza"),"Especifique el precio unitario antes de IVA",ROUND(H19*E19,0)))),"Imposible calcular")</f>
        <v>No cotiza</v>
      </c>
      <c r="J19" s="232"/>
      <c r="M19" s="1" t="b">
        <f t="shared" ref="M19:M36" si="2">F19&lt;&gt;""</f>
        <v>0</v>
      </c>
      <c r="N19" s="1" t="b">
        <f t="shared" ref="N19:N36" si="3">G19&lt;&gt;""</f>
        <v>0</v>
      </c>
      <c r="O19" s="1" t="b">
        <f>+F19=19%</f>
        <v>0</v>
      </c>
    </row>
    <row r="20" spans="2:15" ht="37.5" customHeight="1">
      <c r="B20" s="225" t="s">
        <v>18</v>
      </c>
      <c r="C20" s="54">
        <v>6</v>
      </c>
      <c r="D20" s="35" t="s">
        <v>32</v>
      </c>
      <c r="E20" s="38">
        <v>1</v>
      </c>
      <c r="F20" s="32"/>
      <c r="G20" s="33"/>
      <c r="H20" s="204" t="str">
        <f t="shared" si="0"/>
        <v>No cotiza</v>
      </c>
      <c r="I20" s="163" t="str">
        <f t="shared" si="1"/>
        <v>No cotiza</v>
      </c>
      <c r="J20" s="223" t="str">
        <f>IF(AND(COUNT(G19,G20)=2,G20&lt;=G19),"Favor revisar precios, se espera que el precio aumente con la dificultad de acceso","")</f>
        <v/>
      </c>
      <c r="M20" s="1" t="b">
        <f t="shared" si="2"/>
        <v>0</v>
      </c>
      <c r="N20" s="1" t="b">
        <f t="shared" si="3"/>
        <v>0</v>
      </c>
      <c r="O20" s="1" t="b">
        <f>+F20=19%</f>
        <v>0</v>
      </c>
    </row>
    <row r="21" spans="2:15" ht="37.5" customHeight="1" thickBot="1">
      <c r="B21" s="226" t="s">
        <v>18</v>
      </c>
      <c r="C21" s="60">
        <v>6</v>
      </c>
      <c r="D21" s="61" t="s">
        <v>33</v>
      </c>
      <c r="E21" s="62">
        <v>1</v>
      </c>
      <c r="F21" s="63"/>
      <c r="G21" s="64"/>
      <c r="H21" s="169" t="str">
        <f>IFERROR(IF(OR(AND(F21="",G21=""),AND(F21="No cotiza",G21="No cotiza")),"No cotiza",IF(OR(F21="",F21="No cotiza"),"Especifique la tarifa IVA",IF(OR(G21="",G21="No cotiza"),"Especifique el precio unitario antes de IVA",ROUND(G21*(1+F21),0)))),"Imposible calcular")</f>
        <v>No cotiza</v>
      </c>
      <c r="I21" s="170" t="str">
        <f t="shared" si="1"/>
        <v>No cotiza</v>
      </c>
      <c r="J21" s="229" t="str">
        <f>IF(AND(COUNT(G20,G21,G19)=3,MAX(G19,G20)&gt;=G21),"Favor revisar precios, se espera que el precio aumente con la dificultad de acceso","")</f>
        <v/>
      </c>
      <c r="M21" s="1" t="b">
        <f t="shared" si="2"/>
        <v>0</v>
      </c>
      <c r="N21" s="1" t="b">
        <f t="shared" si="3"/>
        <v>0</v>
      </c>
      <c r="O21" s="1" t="b">
        <f t="shared" ref="O21:O36" si="4">+F21=19%</f>
        <v>0</v>
      </c>
    </row>
    <row r="22" spans="2:15" ht="37.5" customHeight="1">
      <c r="B22" s="224" t="s">
        <v>18</v>
      </c>
      <c r="C22" s="66">
        <v>10</v>
      </c>
      <c r="D22" s="56" t="s">
        <v>31</v>
      </c>
      <c r="E22" s="56">
        <v>3</v>
      </c>
      <c r="F22" s="57"/>
      <c r="G22" s="58"/>
      <c r="H22" s="59" t="str">
        <f>IFERROR(IF(OR(AND(F22="",G22=""),AND(F22="No cotiza",G22="No cotiza")),"No cotiza",IF(OR(F22="",F22="No cotiza"),"Especifique la tarifa IVA",IF(OR(G22="",G22="No cotiza"),"Especifique el precio unitario antes de IVA",ROUND(G22*(1+F22),0)))),"Imposible calcular")</f>
        <v>No cotiza</v>
      </c>
      <c r="I22" s="162" t="str">
        <f t="shared" si="1"/>
        <v>No cotiza</v>
      </c>
      <c r="J22" s="228"/>
      <c r="M22" s="1" t="b">
        <f t="shared" si="2"/>
        <v>0</v>
      </c>
      <c r="N22" s="1" t="b">
        <f t="shared" si="3"/>
        <v>0</v>
      </c>
      <c r="O22" s="1" t="b">
        <f t="shared" si="4"/>
        <v>0</v>
      </c>
    </row>
    <row r="23" spans="2:15" ht="37.5" customHeight="1">
      <c r="B23" s="225" t="s">
        <v>18</v>
      </c>
      <c r="C23" s="53">
        <v>10</v>
      </c>
      <c r="D23" s="35" t="s">
        <v>32</v>
      </c>
      <c r="E23" s="35">
        <v>17</v>
      </c>
      <c r="F23" s="32"/>
      <c r="G23" s="33"/>
      <c r="H23" s="204" t="str">
        <f>IFERROR(IF(OR(AND(F23="",G23=""),AND(F23="No cotiza",G23="No cotiza")),"No cotiza",IF(OR(F23="",F23="No cotiza"),"Especifique la tarifa IVA",IF(OR(G23="",G23="No cotiza"),"Especifique el precio unitario antes de IVA",ROUND(G23*(1+F23),0)))),"Imposible calcular")</f>
        <v>No cotiza</v>
      </c>
      <c r="I23" s="163" t="str">
        <f t="shared" si="1"/>
        <v>No cotiza</v>
      </c>
      <c r="J23" s="222" t="str">
        <f>IF(AND(COUNT(G22,G23)=2,G23&lt;=G22),"Favor revisar precios, se espera que el precio aumente con la dificultad de acceso","")</f>
        <v/>
      </c>
      <c r="M23" s="1" t="b">
        <f t="shared" si="2"/>
        <v>0</v>
      </c>
      <c r="N23" s="1" t="b">
        <f t="shared" si="3"/>
        <v>0</v>
      </c>
      <c r="O23" s="1" t="b">
        <f t="shared" si="4"/>
        <v>0</v>
      </c>
    </row>
    <row r="24" spans="2:15" ht="37.5" customHeight="1" thickBot="1">
      <c r="B24" s="225" t="s">
        <v>18</v>
      </c>
      <c r="C24" s="53">
        <v>10</v>
      </c>
      <c r="D24" s="166" t="s">
        <v>33</v>
      </c>
      <c r="E24" s="166">
        <v>1</v>
      </c>
      <c r="F24" s="167"/>
      <c r="G24" s="168"/>
      <c r="H24" s="169" t="str">
        <f>IFERROR(IF(OR(AND(F24="",G24=""),AND(F24="No cotiza",G24="No cotiza")),"No cotiza",IF(OR(F24="",F24="No cotiza"),"Especifique la tarifa IVA",IF(OR(G24="",G24="No cotiza"),"Especifique el precio unitario antes de IVA",ROUND(G24*(1+F24),0)))),"Imposible calcular")</f>
        <v>No cotiza</v>
      </c>
      <c r="I24" s="170" t="str">
        <f t="shared" si="1"/>
        <v>No cotiza</v>
      </c>
      <c r="J24" s="230" t="str">
        <f>IF(AND(COUNT(G23,G24,G22)=3,MAX(G22,G23)&gt;=G24),"Favor revisar precios, se espera que el precio aumente con la dificultad de acceso","")</f>
        <v/>
      </c>
      <c r="M24" s="1" t="b">
        <f t="shared" si="2"/>
        <v>0</v>
      </c>
      <c r="N24" s="1" t="b">
        <f t="shared" si="3"/>
        <v>0</v>
      </c>
      <c r="O24" s="1" t="b">
        <f t="shared" si="4"/>
        <v>0</v>
      </c>
    </row>
    <row r="25" spans="2:15" ht="37.5" customHeight="1">
      <c r="B25" s="224" t="s">
        <v>18</v>
      </c>
      <c r="C25" s="66">
        <v>15</v>
      </c>
      <c r="D25" s="56" t="s">
        <v>31</v>
      </c>
      <c r="E25" s="56">
        <v>10</v>
      </c>
      <c r="F25" s="57"/>
      <c r="G25" s="58"/>
      <c r="H25" s="59" t="str">
        <f t="shared" si="0"/>
        <v>No cotiza</v>
      </c>
      <c r="I25" s="162" t="str">
        <f>IFERROR(IF(OR(AND(F25="",G25=""),AND(F25="No cotiza",G25="No cotiza")),"No cotiza",IF(OR(F25="",F25="No cotiza"),"Especifique la tarifa IVA",IF(OR(G25="",G25="No cotiza"),"Especifique el precio unitario antes de IVA",ROUND(H25*E25,0)))),"Imposible calcular")</f>
        <v>No cotiza</v>
      </c>
      <c r="J25" s="228" t="str">
        <f>IF(AND(COUNT(G22,G25)=2,G22&gt;=G25),"Favor revisar precios, se espera que el precio aumente con los Kva de la UPS","")</f>
        <v/>
      </c>
      <c r="M25" s="1" t="b">
        <f t="shared" si="2"/>
        <v>0</v>
      </c>
      <c r="N25" s="1" t="b">
        <f t="shared" si="3"/>
        <v>0</v>
      </c>
      <c r="O25" s="1" t="b">
        <f t="shared" si="4"/>
        <v>0</v>
      </c>
    </row>
    <row r="26" spans="2:15" ht="37.5" customHeight="1">
      <c r="B26" s="225" t="s">
        <v>18</v>
      </c>
      <c r="C26" s="53">
        <v>15</v>
      </c>
      <c r="D26" s="35" t="s">
        <v>32</v>
      </c>
      <c r="E26" s="35">
        <v>5</v>
      </c>
      <c r="F26" s="32"/>
      <c r="G26" s="33"/>
      <c r="H26" s="204" t="str">
        <f t="shared" ref="H26:H36" si="5">IFERROR(IF(OR(AND(F26="",G26=""),AND(F26="No cotiza",G26="No cotiza")),"No cotiza",IF(OR(F26="",F26="No cotiza"),"Especifique la tarifa IVA",IF(OR(G26="",G26="No cotiza"),"Especifique el precio unitario antes de IVA",ROUND(G26*(1+F26),0)))),"Imposible calcular")</f>
        <v>No cotiza</v>
      </c>
      <c r="I26" s="163" t="str">
        <f t="shared" ref="I26:I36" si="6">IFERROR(IF(OR(AND(F26="",G26=""),AND(F26="No cotiza",G26="No cotiza")),"No cotiza",IF(OR(F26="",F26="No cotiza"),"Especifique la tarifa IVA",IF(OR(G26="",G26="No cotiza"),"Especifique el precio unitario antes de IVA",ROUND(H26*E26,0)))),"Imposible calcular")</f>
        <v>No cotiza</v>
      </c>
      <c r="J26" s="222" t="str">
        <f>IF(AND(COUNT(G23,G26)=2,G23&gt;=G26),"Favor revisar precios, se espera que el precio aumente con los Kva de la UPS",IF(AND(COUNT(G25,G26)=2,G26&lt;=G25),"Favor revisar precios, se espera que el precio aumente con la dificultad de acceso",""))</f>
        <v/>
      </c>
      <c r="M26" s="1" t="b">
        <f t="shared" si="2"/>
        <v>0</v>
      </c>
      <c r="N26" s="1" t="b">
        <f t="shared" si="3"/>
        <v>0</v>
      </c>
      <c r="O26" s="1" t="b">
        <f t="shared" si="4"/>
        <v>0</v>
      </c>
    </row>
    <row r="27" spans="2:15" ht="37.5" customHeight="1" thickBot="1">
      <c r="B27" s="225" t="s">
        <v>18</v>
      </c>
      <c r="C27" s="53">
        <v>15</v>
      </c>
      <c r="D27" s="166" t="s">
        <v>33</v>
      </c>
      <c r="E27" s="166">
        <v>0</v>
      </c>
      <c r="F27" s="167"/>
      <c r="G27" s="168"/>
      <c r="H27" s="169" t="str">
        <f t="shared" si="5"/>
        <v>No cotiza</v>
      </c>
      <c r="I27" s="170" t="str">
        <f t="shared" si="6"/>
        <v>No cotiza</v>
      </c>
      <c r="J27" s="230" t="str">
        <f>IF(AND(COUNT(G24,G27)=2,G24&gt;=G27),"Favor revisar precios, se espera que el precio aumente con los Kva de la UPS",IF(AND(COUNT(G26,G27,G25)=3,MAX(G25,G26)&gt;=G27),"Favor revisar precios, se espera que el precio aumente con la dificultad de acceso",""))</f>
        <v/>
      </c>
      <c r="M27" s="1" t="b">
        <f t="shared" si="2"/>
        <v>0</v>
      </c>
      <c r="N27" s="1" t="b">
        <f t="shared" si="3"/>
        <v>0</v>
      </c>
      <c r="O27" s="1" t="b">
        <f t="shared" si="4"/>
        <v>0</v>
      </c>
    </row>
    <row r="28" spans="2:15" ht="37.5" customHeight="1">
      <c r="B28" s="224" t="s">
        <v>19</v>
      </c>
      <c r="C28" s="66">
        <v>30</v>
      </c>
      <c r="D28" s="56" t="s">
        <v>31</v>
      </c>
      <c r="E28" s="56">
        <v>1</v>
      </c>
      <c r="F28" s="57"/>
      <c r="G28" s="58"/>
      <c r="H28" s="59" t="str">
        <f t="shared" si="5"/>
        <v>No cotiza</v>
      </c>
      <c r="I28" s="162" t="str">
        <f t="shared" si="6"/>
        <v>No cotiza</v>
      </c>
      <c r="J28" s="228" t="str">
        <f>IF(AND(COUNT(G25,G28)=2,G25&gt;=G28),"Favor revisar precios, se espera que el precio aumente con los Kva de la UPS","")</f>
        <v/>
      </c>
      <c r="M28" s="1" t="b">
        <f t="shared" si="2"/>
        <v>0</v>
      </c>
      <c r="N28" s="1" t="b">
        <f t="shared" si="3"/>
        <v>0</v>
      </c>
      <c r="O28" s="1" t="b">
        <f t="shared" si="4"/>
        <v>0</v>
      </c>
    </row>
    <row r="29" spans="2:15" ht="37.5" customHeight="1">
      <c r="B29" s="225" t="s">
        <v>19</v>
      </c>
      <c r="C29" s="53">
        <v>30</v>
      </c>
      <c r="D29" s="35" t="s">
        <v>32</v>
      </c>
      <c r="E29" s="35">
        <v>0</v>
      </c>
      <c r="F29" s="32"/>
      <c r="G29" s="33"/>
      <c r="H29" s="204" t="str">
        <f t="shared" si="5"/>
        <v>No cotiza</v>
      </c>
      <c r="I29" s="163" t="str">
        <f t="shared" si="6"/>
        <v>No cotiza</v>
      </c>
      <c r="J29" s="222" t="str">
        <f>IF(AND(COUNT(G26,G29)=2,G26&gt;=G29),"Favor revisar precios, se espera que el precio aumente con los Kva de la UPS",IF(AND(COUNT(G28,G29)=2,G29&lt;=G28),"Favor revisar precios, se espera que el precio aumente con la dificultad de acceso",""))</f>
        <v/>
      </c>
      <c r="M29" s="1" t="b">
        <f t="shared" si="2"/>
        <v>0</v>
      </c>
      <c r="N29" s="1" t="b">
        <f t="shared" si="3"/>
        <v>0</v>
      </c>
      <c r="O29" s="1" t="b">
        <f t="shared" si="4"/>
        <v>0</v>
      </c>
    </row>
    <row r="30" spans="2:15" ht="37.5" customHeight="1" thickBot="1">
      <c r="B30" s="225" t="s">
        <v>19</v>
      </c>
      <c r="C30" s="53">
        <v>30</v>
      </c>
      <c r="D30" s="166" t="s">
        <v>33</v>
      </c>
      <c r="E30" s="166">
        <v>2</v>
      </c>
      <c r="F30" s="167"/>
      <c r="G30" s="168"/>
      <c r="H30" s="169" t="str">
        <f t="shared" si="5"/>
        <v>No cotiza</v>
      </c>
      <c r="I30" s="170" t="str">
        <f t="shared" si="6"/>
        <v>No cotiza</v>
      </c>
      <c r="J30" s="230" t="str">
        <f>IF(AND(COUNT(G27,G30)=2,G27&gt;=G30),"Favor revisar precios, se espera que el precio aumente con los Kva de la UPS",IF(AND(COUNT(G29,G30,G28)=3,MAX(G28,G29)&gt;=G30),"Favor revisar precios, se espera que el precio aumente con la dificultad de acceso",""))</f>
        <v/>
      </c>
      <c r="M30" s="1" t="b">
        <f t="shared" si="2"/>
        <v>0</v>
      </c>
      <c r="N30" s="1" t="b">
        <f t="shared" si="3"/>
        <v>0</v>
      </c>
      <c r="O30" s="1" t="b">
        <f t="shared" si="4"/>
        <v>0</v>
      </c>
    </row>
    <row r="31" spans="2:15" ht="37.5" customHeight="1">
      <c r="B31" s="224" t="s">
        <v>19</v>
      </c>
      <c r="C31" s="66">
        <v>40</v>
      </c>
      <c r="D31" s="56" t="s">
        <v>31</v>
      </c>
      <c r="E31" s="56">
        <v>1</v>
      </c>
      <c r="F31" s="57"/>
      <c r="G31" s="58"/>
      <c r="H31" s="59" t="str">
        <f t="shared" si="5"/>
        <v>No cotiza</v>
      </c>
      <c r="I31" s="162" t="str">
        <f t="shared" si="6"/>
        <v>No cotiza</v>
      </c>
      <c r="J31" s="228"/>
      <c r="M31" s="1" t="b">
        <f t="shared" si="2"/>
        <v>0</v>
      </c>
      <c r="N31" s="1" t="b">
        <f t="shared" si="3"/>
        <v>0</v>
      </c>
      <c r="O31" s="1" t="b">
        <f t="shared" si="4"/>
        <v>0</v>
      </c>
    </row>
    <row r="32" spans="2:15" ht="37.5" customHeight="1">
      <c r="B32" s="225" t="s">
        <v>19</v>
      </c>
      <c r="C32" s="53">
        <v>40</v>
      </c>
      <c r="D32" s="35" t="s">
        <v>32</v>
      </c>
      <c r="E32" s="35">
        <v>0</v>
      </c>
      <c r="F32" s="32"/>
      <c r="G32" s="33"/>
      <c r="H32" s="204" t="str">
        <f t="shared" si="5"/>
        <v>No cotiza</v>
      </c>
      <c r="I32" s="163" t="str">
        <f t="shared" si="6"/>
        <v>No cotiza</v>
      </c>
      <c r="J32" s="222" t="str">
        <f>IF(AND(COUNT(G31,G32)=2,G32&lt;=G31),"Favor revisar precios, se espera que el precio aumente con la dificultad de acceso","")</f>
        <v/>
      </c>
      <c r="M32" s="1" t="b">
        <f t="shared" si="2"/>
        <v>0</v>
      </c>
      <c r="N32" s="1" t="b">
        <f t="shared" si="3"/>
        <v>0</v>
      </c>
      <c r="O32" s="1" t="b">
        <f t="shared" si="4"/>
        <v>0</v>
      </c>
    </row>
    <row r="33" spans="2:15" ht="37.5" customHeight="1" thickBot="1">
      <c r="B33" s="226" t="s">
        <v>19</v>
      </c>
      <c r="C33" s="67">
        <v>40</v>
      </c>
      <c r="D33" s="61" t="s">
        <v>33</v>
      </c>
      <c r="E33" s="61">
        <v>0</v>
      </c>
      <c r="F33" s="63"/>
      <c r="G33" s="64"/>
      <c r="H33" s="65" t="str">
        <f t="shared" si="5"/>
        <v>No cotiza</v>
      </c>
      <c r="I33" s="164" t="str">
        <f t="shared" si="6"/>
        <v>No cotiza</v>
      </c>
      <c r="J33" s="231" t="str">
        <f>IF(AND(COUNT(G32,G33,G31)=3,MAX(G31,G32)&gt;=G33),"Favor revisar precios, se espera que el precio aumente con la dificultad de acceso","")</f>
        <v/>
      </c>
      <c r="M33" s="1" t="b">
        <f t="shared" si="2"/>
        <v>0</v>
      </c>
      <c r="N33" s="1" t="b">
        <f t="shared" si="3"/>
        <v>0</v>
      </c>
      <c r="O33" s="1" t="b">
        <f t="shared" si="4"/>
        <v>0</v>
      </c>
    </row>
    <row r="34" spans="2:15" ht="37.5" customHeight="1">
      <c r="B34" s="227" t="s">
        <v>19</v>
      </c>
      <c r="C34" s="157">
        <v>80</v>
      </c>
      <c r="D34" s="158" t="s">
        <v>31</v>
      </c>
      <c r="E34" s="158">
        <v>1</v>
      </c>
      <c r="F34" s="159"/>
      <c r="G34" s="160"/>
      <c r="H34" s="161" t="str">
        <f t="shared" si="5"/>
        <v>No cotiza</v>
      </c>
      <c r="I34" s="165" t="str">
        <f t="shared" si="6"/>
        <v>No cotiza</v>
      </c>
      <c r="J34" s="232" t="str">
        <f>IF(AND(COUNT(G31,G34)=2,G31&gt;=G34),"Favor revisar precios, se espera que el precio aumente con los Kva de la UPS","")</f>
        <v/>
      </c>
      <c r="M34" s="1" t="b">
        <f t="shared" si="2"/>
        <v>0</v>
      </c>
      <c r="N34" s="1" t="b">
        <f t="shared" si="3"/>
        <v>0</v>
      </c>
      <c r="O34" s="1" t="b">
        <f t="shared" si="4"/>
        <v>0</v>
      </c>
    </row>
    <row r="35" spans="2:15" ht="37.5" customHeight="1">
      <c r="B35" s="225" t="s">
        <v>19</v>
      </c>
      <c r="C35" s="53">
        <v>80</v>
      </c>
      <c r="D35" s="35" t="s">
        <v>32</v>
      </c>
      <c r="E35" s="35">
        <v>0</v>
      </c>
      <c r="F35" s="32"/>
      <c r="G35" s="33"/>
      <c r="H35" s="204" t="str">
        <f t="shared" si="5"/>
        <v>No cotiza</v>
      </c>
      <c r="I35" s="163" t="str">
        <f t="shared" si="6"/>
        <v>No cotiza</v>
      </c>
      <c r="J35" s="222" t="str">
        <f>IF(AND(COUNT(G32,G35)=2,G32&gt;=G35),"Favor revisar precios, se espera que el precio aumente con los Kva de la UPS",IF(AND(COUNT(G34,G35)=2,G35&lt;=G34),"Favor revisar precios, se espera que el precio aumente con la dificultad de acceso",""))</f>
        <v/>
      </c>
      <c r="M35" s="1" t="b">
        <f t="shared" si="2"/>
        <v>0</v>
      </c>
      <c r="N35" s="1" t="b">
        <f t="shared" si="3"/>
        <v>0</v>
      </c>
      <c r="O35" s="1" t="b">
        <f t="shared" si="4"/>
        <v>0</v>
      </c>
    </row>
    <row r="36" spans="2:15" ht="37.5" customHeight="1">
      <c r="B36" s="43" t="s">
        <v>19</v>
      </c>
      <c r="C36" s="205">
        <v>80</v>
      </c>
      <c r="D36" s="35" t="s">
        <v>33</v>
      </c>
      <c r="E36" s="35">
        <v>0</v>
      </c>
      <c r="F36" s="32"/>
      <c r="G36" s="33"/>
      <c r="H36" s="204" t="str">
        <f t="shared" si="5"/>
        <v>No cotiza</v>
      </c>
      <c r="I36" s="163" t="str">
        <f t="shared" si="6"/>
        <v>No cotiza</v>
      </c>
      <c r="J36" s="222" t="str">
        <f>IF(AND(COUNT(G33,G36)=2,G33&gt;=G36),"Favor revisar precios, se espera que el precio aumente con los Kva de la UPS",IF(AND(COUNT(G35,G36,G34)=3,MAX(G34,G35)&gt;=G36),"Favor revisar precios, se espera que el precio aumente con la dificultad de acceso",""))</f>
        <v/>
      </c>
      <c r="M36" s="1" t="b">
        <f t="shared" si="2"/>
        <v>0</v>
      </c>
      <c r="N36" s="1" t="b">
        <f t="shared" si="3"/>
        <v>0</v>
      </c>
      <c r="O36" s="1" t="b">
        <f t="shared" si="4"/>
        <v>0</v>
      </c>
    </row>
    <row r="37" spans="2:15" ht="20.25" customHeight="1" thickBot="1">
      <c r="B37" s="379" t="s">
        <v>20</v>
      </c>
      <c r="C37" s="379"/>
      <c r="D37" s="379"/>
      <c r="E37" s="68">
        <f>SUM(E19:E36)</f>
        <v>43</v>
      </c>
      <c r="I37" s="233" t="str">
        <f>IF(SUM(I19:I36)=0,"",SUM(I19:I36))</f>
        <v/>
      </c>
      <c r="J37" s="234"/>
      <c r="K37" s="23"/>
      <c r="L37" s="24"/>
      <c r="M37" s="3"/>
      <c r="N37" s="3"/>
    </row>
    <row r="38" spans="2:15" ht="3.75" customHeight="1">
      <c r="C38" s="25"/>
      <c r="K38" s="23"/>
      <c r="L38" s="23"/>
      <c r="M38" s="3"/>
      <c r="N38" s="3"/>
    </row>
    <row r="39" spans="2:15" s="1" customFormat="1" ht="15.6" customHeight="1">
      <c r="B39" s="295" t="s">
        <v>21</v>
      </c>
      <c r="C39" s="295"/>
      <c r="D39" s="295"/>
      <c r="E39" s="295"/>
      <c r="F39" s="295"/>
      <c r="G39" s="295"/>
      <c r="H39" s="295"/>
      <c r="I39" s="295"/>
      <c r="J39" s="295"/>
      <c r="K39" s="3"/>
      <c r="L39" s="3"/>
      <c r="M39" s="3"/>
      <c r="N39" s="3"/>
    </row>
    <row r="40" spans="2:15" s="1" customFormat="1" ht="57.75" customHeight="1">
      <c r="B40" s="378" t="s">
        <v>22</v>
      </c>
      <c r="C40" s="378"/>
      <c r="D40" s="378"/>
      <c r="E40" s="378"/>
      <c r="F40" s="378"/>
      <c r="G40" s="378"/>
      <c r="H40" s="378"/>
      <c r="I40" s="378"/>
      <c r="J40" s="378"/>
    </row>
    <row r="41" spans="2:15" s="1" customFormat="1" ht="49.5" customHeight="1">
      <c r="B41" s="378" t="s">
        <v>208</v>
      </c>
      <c r="C41" s="378"/>
      <c r="D41" s="378"/>
      <c r="E41" s="378"/>
      <c r="F41" s="378"/>
      <c r="G41" s="378"/>
      <c r="H41" s="378"/>
      <c r="I41" s="378"/>
      <c r="J41" s="378"/>
    </row>
    <row r="42" spans="2:15" ht="19.5" customHeight="1">
      <c r="B42" s="351" t="s">
        <v>314</v>
      </c>
      <c r="C42" s="351"/>
      <c r="D42" s="351"/>
      <c r="E42" s="351"/>
      <c r="F42" s="351"/>
      <c r="G42" s="351"/>
      <c r="H42" s="351"/>
      <c r="I42" s="351"/>
      <c r="J42" s="351"/>
      <c r="K42" s="1"/>
    </row>
    <row r="43" spans="2:15">
      <c r="K43" s="1"/>
    </row>
  </sheetData>
  <sheetProtection algorithmName="SHA-512" hashValue="I3/7DuctmbS0JeGAWdlG5ODylFv2mpCOgTm1FFvvWfd5adTngDVApXyayjXbegcaJX9oWTpzalyjbED8Nht8rg==" saltValue="zEtZD/L6bg1mCTF0VlUGDw==" spinCount="100000" sheet="1" objects="1" scenarios="1"/>
  <customSheetViews>
    <customSheetView guid="{2DE05A1E-2A9D-45CF-B641-9402CFE8498D}" scale="70" showPageBreaks="1" showGridLines="0" fitToPage="1" printArea="1" hiddenRows="1" hiddenColumns="1" topLeftCell="A10">
      <selection activeCell="C10" sqref="C10"/>
      <pageMargins left="0.51181102362204722" right="0.51181102362204722" top="0.74803149606299213" bottom="0.55118110236220474" header="0.31496062992125984" footer="0.31496062992125984"/>
      <printOptions horizontalCentered="1"/>
      <pageSetup scale="45" fitToHeight="0" orientation="portrait" r:id="rId1"/>
    </customSheetView>
    <customSheetView guid="{16B7AF3D-8B09-44EC-A8B4-3132B93ABEA1}" scale="70" showGridLines="0" fitToPage="1" hiddenRows="1" hiddenColumns="1" topLeftCell="A10">
      <selection activeCell="C10" sqref="C10"/>
      <pageMargins left="0.51181102362204722" right="0.51181102362204722" top="0.74803149606299213" bottom="0.55118110236220474" header="0.31496062992125984" footer="0.31496062992125984"/>
      <printOptions horizontalCentered="1"/>
      <pageSetup scale="45" fitToHeight="0" orientation="portrait" r:id="rId2"/>
    </customSheetView>
  </customSheetViews>
  <mergeCells count="23">
    <mergeCell ref="B16:C16"/>
    <mergeCell ref="C17:F17"/>
    <mergeCell ref="B42:J42"/>
    <mergeCell ref="B39:J39"/>
    <mergeCell ref="B40:J40"/>
    <mergeCell ref="B41:J41"/>
    <mergeCell ref="B37:D37"/>
    <mergeCell ref="B2:I2"/>
    <mergeCell ref="B4:J4"/>
    <mergeCell ref="B10:J10"/>
    <mergeCell ref="B11:J11"/>
    <mergeCell ref="B14:J14"/>
    <mergeCell ref="B12:J12"/>
    <mergeCell ref="C6:D6"/>
    <mergeCell ref="C7:D7"/>
    <mergeCell ref="C8:D8"/>
    <mergeCell ref="F6:G6"/>
    <mergeCell ref="F7:G7"/>
    <mergeCell ref="F8:G8"/>
    <mergeCell ref="I6:J6"/>
    <mergeCell ref="I7:J7"/>
    <mergeCell ref="I8:J8"/>
    <mergeCell ref="B13:J13"/>
  </mergeCells>
  <conditionalFormatting sqref="H19:I36">
    <cfRule type="containsText" dxfId="61" priority="4" operator="containsText" text="No cotiza">
      <formula>NOT(ISERROR(SEARCH("No cotiza",H19)))</formula>
    </cfRule>
  </conditionalFormatting>
  <conditionalFormatting sqref="J19:J36">
    <cfRule type="containsText" dxfId="60" priority="1" operator="containsText" text="Favor revisar precios">
      <formula>NOT(ISERROR(SEARCH("Favor revisar precios",J19)))</formula>
    </cfRule>
  </conditionalFormatting>
  <dataValidations count="6">
    <dataValidation type="custom" allowBlank="1" showInputMessage="1" showErrorMessage="1" errorTitle="Email" error="El valor incluido no se reconoce como un email" promptTitle="Email" prompt="Por favor indique su email" sqref="C8 F8 I8">
      <formula1>ISNUMBER(MATCH("*@*.*",$C$8,0))</formula1>
    </dataValidation>
    <dataValidation type="decimal" allowBlank="1" showInputMessage="1" showErrorMessage="1" errorTitle="Tarifa IVA" error="La tarifa IVA debe ser un valor numerico manor o igual que 0" promptTitle="Tarifa IVA" prompt="Si es diferente a 19%, favor adjuntar justificación" sqref="F19:F36">
      <formula1>0</formula1>
      <formula2>1</formula2>
    </dataValidation>
    <dataValidation type="whole" allowBlank="1" showInputMessage="1" showErrorMessage="1" errorTitle="Precio Unitario antes de IVA" error="Debe ser un valor entero mayor que cero" sqref="G22:G36">
      <formula1>0</formula1>
      <formula2>9.99999999999999E+39</formula2>
    </dataValidation>
    <dataValidation type="whole" allowBlank="1" showInputMessage="1" showErrorMessage="1" errorTitle="Precio Unitario antes de IVA" error="Debe ser un valor entero mayor que cero" promptTitle="Acceso Fácil " prompt="Se espera que este precio sea inferior al precio de intermedio y de difícil acceso_x000a_" sqref="G19">
      <formula1>0</formula1>
      <formula2>9.99999999999999E+39</formula2>
    </dataValidation>
    <dataValidation type="whole" allowBlank="1" showInputMessage="1" showErrorMessage="1" errorTitle="Precio Unitario antes de IVA" error="Debe ser un valor entero mayor que cero" promptTitle="Acceso Intermedio" prompt="Se espera que este precio sea superior a Fácil acceso e inferior a difícil acceso" sqref="G20">
      <formula1>0</formula1>
      <formula2>9.99999999999999E+39</formula2>
    </dataValidation>
    <dataValidation type="whole" allowBlank="1" showInputMessage="1" showErrorMessage="1" errorTitle="Precio Unitario antes de IVA" error="Debe ser un valor entero mayor que cero" promptTitle="Difícil Acceso" prompt="Se espera que este precio sea superior a Fácil e Intermedio" sqref="G21">
      <formula1>0</formula1>
      <formula2>9.99999999999999E+39</formula2>
    </dataValidation>
  </dataValidations>
  <printOptions horizontalCentered="1"/>
  <pageMargins left="0.39370078740157483" right="0.39370078740157483" top="0.39370078740157483" bottom="0.39370078740157483" header="0.31496062992125984" footer="0.31496062992125984"/>
  <pageSetup scale="57" orientation="portrait" r:id="rId3"/>
  <rowBreaks count="1" manualBreakCount="1">
    <brk id="30" min="1" max="9" man="1"/>
  </rowBreaks>
  <ignoredErrors>
    <ignoredError sqref="C6:J8" unlockedFormula="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51"/>
  <sheetViews>
    <sheetView showGridLines="0" zoomScaleNormal="100" workbookViewId="0">
      <selection activeCell="F12" sqref="F12"/>
    </sheetView>
  </sheetViews>
  <sheetFormatPr baseColWidth="10" defaultColWidth="11.5" defaultRowHeight="15"/>
  <cols>
    <col min="1" max="1" width="2" style="15" customWidth="1"/>
    <col min="2" max="2" width="19.5" style="15" customWidth="1"/>
    <col min="3" max="3" width="22.125" style="15" customWidth="1"/>
    <col min="4" max="4" width="22.625" style="26" customWidth="1"/>
    <col min="5" max="5" width="12.125" style="26" customWidth="1"/>
    <col min="6" max="7" width="15.5" style="15" customWidth="1"/>
    <col min="8" max="8" width="23.125" style="15" customWidth="1"/>
    <col min="9" max="10" width="23.875" style="15" customWidth="1"/>
    <col min="11" max="11" width="15" style="15" customWidth="1"/>
    <col min="12" max="16384" width="11.5" style="15"/>
  </cols>
  <sheetData>
    <row r="1" spans="2:10" s="1" customFormat="1" ht="12.75" customHeight="1">
      <c r="D1" s="2"/>
      <c r="E1" s="2"/>
    </row>
    <row r="2" spans="2:10" s="1" customFormat="1">
      <c r="B2" s="297"/>
      <c r="C2" s="297"/>
      <c r="D2" s="297"/>
      <c r="E2" s="297"/>
      <c r="F2" s="297"/>
      <c r="G2" s="297"/>
      <c r="H2" s="297"/>
      <c r="I2" s="297"/>
      <c r="J2" s="297" t="s">
        <v>27</v>
      </c>
    </row>
    <row r="3" spans="2:10" s="1" customFormat="1" ht="16.5" customHeight="1">
      <c r="B3" s="297"/>
      <c r="C3" s="297"/>
      <c r="D3" s="297"/>
      <c r="E3" s="297"/>
      <c r="F3" s="297"/>
      <c r="G3" s="297"/>
      <c r="H3" s="297"/>
      <c r="I3" s="297"/>
      <c r="J3" s="297"/>
    </row>
    <row r="4" spans="2:10" s="1" customFormat="1" ht="16.5" customHeight="1">
      <c r="B4" s="297"/>
      <c r="C4" s="297"/>
      <c r="D4" s="297"/>
      <c r="E4" s="297"/>
      <c r="F4" s="297"/>
      <c r="G4" s="297"/>
      <c r="H4" s="297"/>
      <c r="I4" s="297"/>
      <c r="J4" s="297"/>
    </row>
    <row r="5" spans="2:10" s="1" customFormat="1" ht="16.5" customHeight="1">
      <c r="B5" s="297"/>
      <c r="C5" s="297"/>
      <c r="D5" s="297"/>
      <c r="E5" s="297"/>
      <c r="F5" s="297"/>
      <c r="G5" s="297"/>
      <c r="H5" s="297"/>
      <c r="I5" s="297"/>
      <c r="J5" s="297"/>
    </row>
    <row r="6" spans="2:10" s="1" customFormat="1" ht="16.5" customHeight="1">
      <c r="B6" s="297"/>
      <c r="C6" s="297"/>
      <c r="D6" s="297"/>
      <c r="E6" s="297"/>
      <c r="F6" s="297"/>
      <c r="G6" s="297"/>
      <c r="H6" s="297"/>
      <c r="I6" s="297"/>
      <c r="J6" s="297"/>
    </row>
    <row r="7" spans="2:10" s="1" customFormat="1" ht="5.25" customHeight="1">
      <c r="C7" s="3"/>
      <c r="D7" s="4"/>
      <c r="E7" s="4"/>
      <c r="F7" s="3"/>
    </row>
    <row r="8" spans="2:10" s="1" customFormat="1" ht="15.75" customHeight="1">
      <c r="B8" s="311" t="s">
        <v>25</v>
      </c>
      <c r="C8" s="311"/>
      <c r="D8" s="311"/>
      <c r="E8" s="311"/>
      <c r="F8" s="311"/>
      <c r="G8" s="311"/>
      <c r="H8" s="311"/>
      <c r="I8" s="311"/>
      <c r="J8" s="311"/>
    </row>
    <row r="9" spans="2:10" s="1" customFormat="1" ht="5.25" customHeight="1">
      <c r="B9" s="5"/>
      <c r="C9" s="5"/>
      <c r="D9" s="5"/>
      <c r="E9" s="5"/>
      <c r="F9" s="5"/>
      <c r="G9" s="5"/>
      <c r="H9" s="5"/>
    </row>
    <row r="10" spans="2:10" s="1" customFormat="1" ht="21" customHeight="1">
      <c r="B10" s="6" t="s">
        <v>0</v>
      </c>
      <c r="C10" s="29"/>
      <c r="D10" s="42"/>
      <c r="E10" s="7" t="s">
        <v>1</v>
      </c>
      <c r="F10" s="29"/>
      <c r="G10" s="27"/>
      <c r="H10" s="7" t="s">
        <v>2</v>
      </c>
      <c r="I10" s="40"/>
      <c r="J10" s="42"/>
    </row>
    <row r="11" spans="2:10" s="1" customFormat="1" ht="21" customHeight="1">
      <c r="B11" s="8" t="s">
        <v>3</v>
      </c>
      <c r="C11" s="29"/>
      <c r="D11" s="42"/>
      <c r="E11" s="7" t="s">
        <v>4</v>
      </c>
      <c r="F11" s="29"/>
      <c r="G11" s="27"/>
      <c r="H11" s="9" t="s">
        <v>5</v>
      </c>
      <c r="I11" s="41"/>
      <c r="J11" s="42"/>
    </row>
    <row r="12" spans="2:10" s="1" customFormat="1" ht="21" customHeight="1">
      <c r="B12" s="8" t="s">
        <v>6</v>
      </c>
      <c r="C12" s="44"/>
      <c r="D12" s="42"/>
      <c r="E12" s="7" t="s">
        <v>7</v>
      </c>
      <c r="F12" s="29"/>
      <c r="G12" s="27"/>
      <c r="H12" s="9" t="s">
        <v>8</v>
      </c>
      <c r="I12" s="41"/>
      <c r="J12" s="42"/>
    </row>
    <row r="13" spans="2:10" s="1" customFormat="1" ht="8.25" customHeight="1">
      <c r="C13" s="10"/>
      <c r="D13" s="11"/>
      <c r="E13" s="11"/>
      <c r="F13" s="12"/>
    </row>
    <row r="14" spans="2:10" s="1" customFormat="1" ht="18.75" customHeight="1">
      <c r="B14" s="311" t="s">
        <v>9</v>
      </c>
      <c r="C14" s="311"/>
      <c r="D14" s="311"/>
      <c r="E14" s="311"/>
      <c r="F14" s="311"/>
      <c r="G14" s="311"/>
      <c r="H14" s="311"/>
      <c r="I14" s="311"/>
      <c r="J14" s="311"/>
    </row>
    <row r="15" spans="2:10" s="1" customFormat="1" ht="82.5" customHeight="1">
      <c r="B15" s="307" t="s">
        <v>28</v>
      </c>
      <c r="C15" s="307"/>
      <c r="D15" s="307"/>
      <c r="E15" s="307"/>
      <c r="F15" s="307"/>
      <c r="G15" s="307"/>
      <c r="H15" s="307"/>
      <c r="I15" s="307"/>
      <c r="J15" s="307"/>
    </row>
    <row r="16" spans="2:10" s="1" customFormat="1" ht="6" customHeight="1">
      <c r="B16" s="13"/>
      <c r="C16" s="13"/>
      <c r="D16" s="13"/>
      <c r="E16" s="13"/>
      <c r="F16" s="13"/>
      <c r="G16" s="13"/>
      <c r="H16" s="13"/>
    </row>
    <row r="17" spans="2:10" s="1" customFormat="1" ht="13.15" customHeight="1">
      <c r="B17" s="308" t="s">
        <v>10</v>
      </c>
      <c r="C17" s="309"/>
      <c r="D17" s="14" t="s">
        <v>11</v>
      </c>
      <c r="E17" s="13"/>
      <c r="F17" s="13"/>
      <c r="G17" s="13"/>
      <c r="H17" s="13"/>
    </row>
    <row r="18" spans="2:10" s="1" customFormat="1" ht="10.15" customHeight="1">
      <c r="C18" s="377"/>
      <c r="D18" s="377"/>
      <c r="E18" s="377"/>
      <c r="F18" s="377"/>
    </row>
    <row r="19" spans="2:10" ht="17.45" customHeight="1">
      <c r="B19" s="311" t="s">
        <v>30</v>
      </c>
      <c r="C19" s="311"/>
      <c r="D19" s="311"/>
      <c r="E19" s="311"/>
      <c r="F19" s="311"/>
      <c r="G19" s="311"/>
      <c r="H19" s="311"/>
      <c r="I19" s="311"/>
      <c r="J19" s="311"/>
    </row>
    <row r="20" spans="2:10" ht="44.25" customHeight="1">
      <c r="B20" s="16" t="s">
        <v>34</v>
      </c>
      <c r="C20" s="17" t="s">
        <v>35</v>
      </c>
      <c r="D20" s="17" t="s">
        <v>36</v>
      </c>
      <c r="E20" s="16" t="s">
        <v>37</v>
      </c>
      <c r="F20" s="16" t="s">
        <v>38</v>
      </c>
      <c r="G20" s="18" t="s">
        <v>14</v>
      </c>
      <c r="H20" s="18" t="s">
        <v>15</v>
      </c>
      <c r="I20" s="18" t="s">
        <v>16</v>
      </c>
      <c r="J20" s="18" t="s">
        <v>17</v>
      </c>
    </row>
    <row r="21" spans="2:10" ht="41.25" customHeight="1">
      <c r="B21" s="39" t="s">
        <v>39</v>
      </c>
      <c r="C21" s="45" t="s">
        <v>40</v>
      </c>
      <c r="D21" s="43">
        <v>3</v>
      </c>
      <c r="E21" s="36">
        <v>1</v>
      </c>
      <c r="F21" s="36" t="s">
        <v>41</v>
      </c>
      <c r="G21" s="32"/>
      <c r="H21" s="33"/>
      <c r="I21" s="19" t="str">
        <f>IFERROR(IF(OR(AND(G21="",H21=""),AND(G21="No cotiza",H21="No cotiza")),"No cotiza",IF(OR(G21="",G21="No cotiza"),"Especifique la tarifa IVA",IF(OR(H21="",H21="No cotiza"),"Especifique el precio unitario antes de IVA",ROUND(H21*(1+G21),0)))),"Imposible calcular")</f>
        <v>No cotiza</v>
      </c>
      <c r="J21" s="20" t="str">
        <f>IFERROR(IF(OR(AND(G21="",H21=""),AND(G21="No cotiza",H21="No cotiza")),"No cotiza",IF(OR(G21="",G21="No cotiza"),"Especifique la tarifa IVA",IF(OR(H21="",H21="No cotiza"),"Especifique el precio unitario antes de IVA",ROUND(I21*E21,0)))),"Imposible calcular")</f>
        <v>No cotiza</v>
      </c>
    </row>
    <row r="22" spans="2:10" ht="41.25" customHeight="1">
      <c r="B22" s="39" t="s">
        <v>39</v>
      </c>
      <c r="C22" s="45" t="s">
        <v>42</v>
      </c>
      <c r="D22" s="43">
        <v>3</v>
      </c>
      <c r="E22" s="38">
        <v>1</v>
      </c>
      <c r="F22" s="38" t="s">
        <v>41</v>
      </c>
      <c r="G22" s="32"/>
      <c r="H22" s="33"/>
      <c r="I22" s="19" t="str">
        <f t="shared" ref="I22:I46" si="0">IFERROR(IF(OR(AND(G22="",H22=""),AND(G22="No cotiza",H22="No cotiza")),"No cotiza",IF(OR(G22="",G22="No cotiza"),"Especifique la tarifa IVA",IF(OR(H22="",H22="No cotiza"),"Especifique el precio unitario antes de IVA",ROUND(H22*(1+G22),0)))),"Imposible calcular")</f>
        <v>No cotiza</v>
      </c>
      <c r="J22" s="20" t="str">
        <f t="shared" ref="J22:J46" si="1">IFERROR(IF(OR(AND(G22="",H22=""),AND(G22="No cotiza",H22="No cotiza")),"No cotiza",IF(OR(G22="",G22="No cotiza"),"Especifique la tarifa IVA",IF(OR(H22="",H22="No cotiza"),"Especifique el precio unitario antes de IVA",ROUND(I22*E22,0)))),"Imposible calcular")</f>
        <v>No cotiza</v>
      </c>
    </row>
    <row r="23" spans="2:10" ht="41.25" customHeight="1">
      <c r="B23" s="39" t="s">
        <v>39</v>
      </c>
      <c r="C23" s="45" t="s">
        <v>43</v>
      </c>
      <c r="D23" s="43">
        <v>3</v>
      </c>
      <c r="E23" s="38">
        <v>1</v>
      </c>
      <c r="F23" s="38" t="s">
        <v>41</v>
      </c>
      <c r="G23" s="32"/>
      <c r="H23" s="33"/>
      <c r="I23" s="19" t="str">
        <f t="shared" si="0"/>
        <v>No cotiza</v>
      </c>
      <c r="J23" s="20" t="str">
        <f t="shared" si="1"/>
        <v>No cotiza</v>
      </c>
    </row>
    <row r="24" spans="2:10" ht="41.25" customHeight="1">
      <c r="B24" s="34" t="s">
        <v>39</v>
      </c>
      <c r="C24" s="45" t="s">
        <v>44</v>
      </c>
      <c r="D24" s="43">
        <v>3</v>
      </c>
      <c r="E24" s="35">
        <v>1</v>
      </c>
      <c r="F24" s="35" t="s">
        <v>41</v>
      </c>
      <c r="G24" s="32"/>
      <c r="H24" s="33"/>
      <c r="I24" s="19" t="str">
        <f t="shared" si="0"/>
        <v>No cotiza</v>
      </c>
      <c r="J24" s="20" t="str">
        <f t="shared" si="1"/>
        <v>No cotiza</v>
      </c>
    </row>
    <row r="25" spans="2:10" ht="41.25" customHeight="1">
      <c r="B25" s="34" t="s">
        <v>45</v>
      </c>
      <c r="C25" s="45" t="s">
        <v>46</v>
      </c>
      <c r="D25" s="43">
        <v>6</v>
      </c>
      <c r="E25" s="35">
        <v>1</v>
      </c>
      <c r="F25" s="35" t="s">
        <v>47</v>
      </c>
      <c r="G25" s="32"/>
      <c r="H25" s="33"/>
      <c r="I25" s="19" t="str">
        <f t="shared" si="0"/>
        <v>No cotiza</v>
      </c>
      <c r="J25" s="20" t="str">
        <f t="shared" si="1"/>
        <v>No cotiza</v>
      </c>
    </row>
    <row r="26" spans="2:10" ht="41.25" customHeight="1">
      <c r="B26" s="34" t="s">
        <v>48</v>
      </c>
      <c r="C26" s="45" t="s">
        <v>49</v>
      </c>
      <c r="D26" s="43">
        <v>6</v>
      </c>
      <c r="E26" s="35">
        <v>1</v>
      </c>
      <c r="F26" s="35" t="s">
        <v>47</v>
      </c>
      <c r="G26" s="32"/>
      <c r="H26" s="33"/>
      <c r="I26" s="19" t="str">
        <f t="shared" si="0"/>
        <v>No cotiza</v>
      </c>
      <c r="J26" s="20" t="str">
        <f t="shared" si="1"/>
        <v>No cotiza</v>
      </c>
    </row>
    <row r="27" spans="2:10" ht="41.25" customHeight="1">
      <c r="B27" s="34" t="s">
        <v>50</v>
      </c>
      <c r="C27" s="45" t="s">
        <v>51</v>
      </c>
      <c r="D27" s="43">
        <v>10</v>
      </c>
      <c r="E27" s="35">
        <v>1</v>
      </c>
      <c r="F27" s="35" t="s">
        <v>47</v>
      </c>
      <c r="G27" s="32"/>
      <c r="H27" s="33"/>
      <c r="I27" s="19" t="str">
        <f t="shared" si="0"/>
        <v>No cotiza</v>
      </c>
      <c r="J27" s="20" t="str">
        <f t="shared" si="1"/>
        <v>No cotiza</v>
      </c>
    </row>
    <row r="28" spans="2:10" ht="41.25" customHeight="1">
      <c r="B28" s="34" t="s">
        <v>52</v>
      </c>
      <c r="C28" s="45" t="s">
        <v>53</v>
      </c>
      <c r="D28" s="43">
        <v>3</v>
      </c>
      <c r="E28" s="35">
        <v>1</v>
      </c>
      <c r="F28" s="35" t="s">
        <v>41</v>
      </c>
      <c r="G28" s="32"/>
      <c r="H28" s="33"/>
      <c r="I28" s="19" t="str">
        <f t="shared" si="0"/>
        <v>No cotiza</v>
      </c>
      <c r="J28" s="20" t="str">
        <f t="shared" si="1"/>
        <v>No cotiza</v>
      </c>
    </row>
    <row r="29" spans="2:10" ht="41.25" customHeight="1">
      <c r="B29" s="34" t="s">
        <v>52</v>
      </c>
      <c r="C29" s="45" t="s">
        <v>53</v>
      </c>
      <c r="D29" s="43">
        <v>3</v>
      </c>
      <c r="E29" s="35">
        <v>4</v>
      </c>
      <c r="F29" s="35" t="s">
        <v>41</v>
      </c>
      <c r="G29" s="32"/>
      <c r="H29" s="33"/>
      <c r="I29" s="19" t="str">
        <f t="shared" si="0"/>
        <v>No cotiza</v>
      </c>
      <c r="J29" s="20" t="str">
        <f t="shared" si="1"/>
        <v>No cotiza</v>
      </c>
    </row>
    <row r="30" spans="2:10" ht="41.25" customHeight="1">
      <c r="B30" s="34" t="s">
        <v>52</v>
      </c>
      <c r="C30" s="45" t="s">
        <v>54</v>
      </c>
      <c r="D30" s="43">
        <v>3</v>
      </c>
      <c r="E30" s="35">
        <v>4</v>
      </c>
      <c r="F30" s="35" t="s">
        <v>41</v>
      </c>
      <c r="G30" s="32"/>
      <c r="H30" s="33"/>
      <c r="I30" s="19" t="str">
        <f t="shared" si="0"/>
        <v>No cotiza</v>
      </c>
      <c r="J30" s="20" t="str">
        <f t="shared" si="1"/>
        <v>No cotiza</v>
      </c>
    </row>
    <row r="31" spans="2:10" ht="41.25" customHeight="1">
      <c r="B31" s="34" t="s">
        <v>52</v>
      </c>
      <c r="C31" s="45" t="s">
        <v>55</v>
      </c>
      <c r="D31" s="43">
        <v>3</v>
      </c>
      <c r="E31" s="35">
        <v>9</v>
      </c>
      <c r="F31" s="35" t="s">
        <v>41</v>
      </c>
      <c r="G31" s="32"/>
      <c r="H31" s="33"/>
      <c r="I31" s="19" t="str">
        <f t="shared" si="0"/>
        <v>No cotiza</v>
      </c>
      <c r="J31" s="20" t="str">
        <f t="shared" si="1"/>
        <v>No cotiza</v>
      </c>
    </row>
    <row r="32" spans="2:10" ht="41.25" customHeight="1">
      <c r="B32" s="34" t="s">
        <v>52</v>
      </c>
      <c r="C32" s="45" t="s">
        <v>56</v>
      </c>
      <c r="D32" s="43">
        <v>3</v>
      </c>
      <c r="E32" s="35">
        <v>5</v>
      </c>
      <c r="F32" s="35" t="s">
        <v>41</v>
      </c>
      <c r="G32" s="32"/>
      <c r="H32" s="33"/>
      <c r="I32" s="19" t="str">
        <f t="shared" si="0"/>
        <v>No cotiza</v>
      </c>
      <c r="J32" s="20" t="str">
        <f t="shared" si="1"/>
        <v>No cotiza</v>
      </c>
    </row>
    <row r="33" spans="2:14" ht="41.25" customHeight="1">
      <c r="B33" s="34" t="s">
        <v>57</v>
      </c>
      <c r="C33" s="45" t="s">
        <v>58</v>
      </c>
      <c r="D33" s="43">
        <v>10</v>
      </c>
      <c r="E33" s="35">
        <v>1</v>
      </c>
      <c r="F33" s="35" t="s">
        <v>47</v>
      </c>
      <c r="G33" s="32"/>
      <c r="H33" s="33"/>
      <c r="I33" s="19" t="str">
        <f t="shared" si="0"/>
        <v>No cotiza</v>
      </c>
      <c r="J33" s="20" t="str">
        <f t="shared" si="1"/>
        <v>No cotiza</v>
      </c>
    </row>
    <row r="34" spans="2:14" ht="41.25" customHeight="1">
      <c r="B34" s="34" t="s">
        <v>57</v>
      </c>
      <c r="C34" s="45" t="s">
        <v>59</v>
      </c>
      <c r="D34" s="43">
        <v>10</v>
      </c>
      <c r="E34" s="35">
        <v>1</v>
      </c>
      <c r="F34" s="35" t="s">
        <v>47</v>
      </c>
      <c r="G34" s="32"/>
      <c r="H34" s="33"/>
      <c r="I34" s="19" t="str">
        <f t="shared" si="0"/>
        <v>No cotiza</v>
      </c>
      <c r="J34" s="20" t="str">
        <f t="shared" si="1"/>
        <v>No cotiza</v>
      </c>
    </row>
    <row r="35" spans="2:14" ht="41.25" customHeight="1">
      <c r="B35" s="34" t="s">
        <v>60</v>
      </c>
      <c r="C35" s="45" t="s">
        <v>61</v>
      </c>
      <c r="D35" s="43">
        <v>10</v>
      </c>
      <c r="E35" s="35">
        <v>1</v>
      </c>
      <c r="F35" s="35" t="s">
        <v>47</v>
      </c>
      <c r="G35" s="32"/>
      <c r="H35" s="33"/>
      <c r="I35" s="19" t="str">
        <f t="shared" si="0"/>
        <v>No cotiza</v>
      </c>
      <c r="J35" s="20" t="str">
        <f t="shared" si="1"/>
        <v>No cotiza</v>
      </c>
    </row>
    <row r="36" spans="2:14" ht="41.25" customHeight="1">
      <c r="B36" s="34" t="s">
        <v>62</v>
      </c>
      <c r="C36" s="45" t="s">
        <v>63</v>
      </c>
      <c r="D36" s="43">
        <v>3</v>
      </c>
      <c r="E36" s="35">
        <v>1</v>
      </c>
      <c r="F36" s="35" t="s">
        <v>41</v>
      </c>
      <c r="G36" s="32"/>
      <c r="H36" s="33"/>
      <c r="I36" s="19" t="str">
        <f t="shared" si="0"/>
        <v>No cotiza</v>
      </c>
      <c r="J36" s="20" t="str">
        <f t="shared" si="1"/>
        <v>No cotiza</v>
      </c>
    </row>
    <row r="37" spans="2:14" ht="41.25" customHeight="1">
      <c r="B37" s="34" t="s">
        <v>62</v>
      </c>
      <c r="C37" s="45" t="s">
        <v>63</v>
      </c>
      <c r="D37" s="43">
        <v>20</v>
      </c>
      <c r="E37" s="35">
        <v>1</v>
      </c>
      <c r="F37" s="35" t="s">
        <v>64</v>
      </c>
      <c r="G37" s="32"/>
      <c r="H37" s="33"/>
      <c r="I37" s="19" t="str">
        <f t="shared" si="0"/>
        <v>No cotiza</v>
      </c>
      <c r="J37" s="20" t="str">
        <f t="shared" si="1"/>
        <v>No cotiza</v>
      </c>
    </row>
    <row r="38" spans="2:14" ht="41.25" customHeight="1">
      <c r="B38" s="34" t="s">
        <v>62</v>
      </c>
      <c r="C38" s="45" t="s">
        <v>63</v>
      </c>
      <c r="D38" s="43">
        <v>40</v>
      </c>
      <c r="E38" s="35">
        <v>1</v>
      </c>
      <c r="F38" s="35" t="s">
        <v>64</v>
      </c>
      <c r="G38" s="32"/>
      <c r="H38" s="33"/>
      <c r="I38" s="19" t="str">
        <f t="shared" si="0"/>
        <v>No cotiza</v>
      </c>
      <c r="J38" s="20" t="str">
        <f t="shared" si="1"/>
        <v>No cotiza</v>
      </c>
    </row>
    <row r="39" spans="2:14" ht="41.25" customHeight="1">
      <c r="B39" s="34" t="s">
        <v>65</v>
      </c>
      <c r="C39" s="45" t="s">
        <v>66</v>
      </c>
      <c r="D39" s="43">
        <v>10</v>
      </c>
      <c r="E39" s="35">
        <v>1</v>
      </c>
      <c r="F39" s="35" t="s">
        <v>47</v>
      </c>
      <c r="G39" s="32"/>
      <c r="H39" s="33"/>
      <c r="I39" s="19" t="str">
        <f t="shared" si="0"/>
        <v>No cotiza</v>
      </c>
      <c r="J39" s="20" t="str">
        <f t="shared" si="1"/>
        <v>No cotiza</v>
      </c>
    </row>
    <row r="40" spans="2:14" ht="41.25" customHeight="1">
      <c r="B40" s="34" t="s">
        <v>65</v>
      </c>
      <c r="C40" s="45" t="s">
        <v>67</v>
      </c>
      <c r="D40" s="43">
        <v>6</v>
      </c>
      <c r="E40" s="35">
        <v>1</v>
      </c>
      <c r="F40" s="35" t="s">
        <v>47</v>
      </c>
      <c r="G40" s="32"/>
      <c r="H40" s="33"/>
      <c r="I40" s="19" t="str">
        <f t="shared" si="0"/>
        <v>No cotiza</v>
      </c>
      <c r="J40" s="20" t="str">
        <f t="shared" si="1"/>
        <v>No cotiza</v>
      </c>
    </row>
    <row r="41" spans="2:14" ht="41.25" customHeight="1">
      <c r="B41" s="34" t="s">
        <v>68</v>
      </c>
      <c r="C41" s="45" t="s">
        <v>69</v>
      </c>
      <c r="D41" s="43">
        <v>3</v>
      </c>
      <c r="E41" s="35">
        <v>1</v>
      </c>
      <c r="F41" s="35" t="s">
        <v>41</v>
      </c>
      <c r="G41" s="32"/>
      <c r="H41" s="33"/>
      <c r="I41" s="19" t="str">
        <f t="shared" si="0"/>
        <v>No cotiza</v>
      </c>
      <c r="J41" s="20" t="str">
        <f t="shared" si="1"/>
        <v>No cotiza</v>
      </c>
    </row>
    <row r="42" spans="2:14" ht="41.25" customHeight="1">
      <c r="B42" s="34" t="s">
        <v>70</v>
      </c>
      <c r="C42" s="45" t="s">
        <v>71</v>
      </c>
      <c r="D42" s="43">
        <v>10</v>
      </c>
      <c r="E42" s="35">
        <v>1</v>
      </c>
      <c r="F42" s="35" t="s">
        <v>47</v>
      </c>
      <c r="G42" s="32"/>
      <c r="H42" s="33"/>
      <c r="I42" s="19" t="str">
        <f t="shared" si="0"/>
        <v>No cotiza</v>
      </c>
      <c r="J42" s="20" t="str">
        <f t="shared" si="1"/>
        <v>No cotiza</v>
      </c>
    </row>
    <row r="43" spans="2:14" ht="41.25" customHeight="1">
      <c r="B43" s="34" t="s">
        <v>70</v>
      </c>
      <c r="C43" s="45" t="s">
        <v>72</v>
      </c>
      <c r="D43" s="43">
        <v>15</v>
      </c>
      <c r="E43" s="35">
        <v>1</v>
      </c>
      <c r="F43" s="35" t="s">
        <v>47</v>
      </c>
      <c r="G43" s="32"/>
      <c r="H43" s="33"/>
      <c r="I43" s="19" t="str">
        <f t="shared" si="0"/>
        <v>No cotiza</v>
      </c>
      <c r="J43" s="20" t="str">
        <f t="shared" si="1"/>
        <v>No cotiza</v>
      </c>
    </row>
    <row r="44" spans="2:14" ht="41.25" customHeight="1">
      <c r="B44" s="34" t="s">
        <v>73</v>
      </c>
      <c r="C44" s="45" t="s">
        <v>74</v>
      </c>
      <c r="D44" s="43">
        <v>6</v>
      </c>
      <c r="E44" s="35">
        <v>1</v>
      </c>
      <c r="F44" s="35" t="s">
        <v>47</v>
      </c>
      <c r="G44" s="32"/>
      <c r="H44" s="33"/>
      <c r="I44" s="19" t="str">
        <f t="shared" si="0"/>
        <v>No cotiza</v>
      </c>
      <c r="J44" s="20" t="str">
        <f t="shared" si="1"/>
        <v>No cotiza</v>
      </c>
    </row>
    <row r="45" spans="2:14" ht="41.25" customHeight="1">
      <c r="B45" s="34" t="s">
        <v>75</v>
      </c>
      <c r="C45" s="45" t="s">
        <v>76</v>
      </c>
      <c r="D45" s="43">
        <v>6</v>
      </c>
      <c r="E45" s="35">
        <v>1</v>
      </c>
      <c r="F45" s="35" t="s">
        <v>47</v>
      </c>
      <c r="G45" s="32"/>
      <c r="H45" s="33"/>
      <c r="I45" s="19" t="str">
        <f t="shared" si="0"/>
        <v>No cotiza</v>
      </c>
      <c r="J45" s="20" t="str">
        <f t="shared" si="1"/>
        <v>No cotiza</v>
      </c>
    </row>
    <row r="46" spans="2:14" ht="41.25" customHeight="1">
      <c r="B46" s="34" t="s">
        <v>77</v>
      </c>
      <c r="C46" s="45" t="s">
        <v>78</v>
      </c>
      <c r="D46" s="43">
        <v>15</v>
      </c>
      <c r="E46" s="35">
        <v>1</v>
      </c>
      <c r="F46" s="35" t="s">
        <v>47</v>
      </c>
      <c r="G46" s="32"/>
      <c r="H46" s="33"/>
      <c r="I46" s="19" t="str">
        <f t="shared" si="0"/>
        <v>No cotiza</v>
      </c>
      <c r="J46" s="20" t="str">
        <f t="shared" si="1"/>
        <v>No cotiza</v>
      </c>
    </row>
    <row r="47" spans="2:14" ht="20.25" customHeight="1">
      <c r="B47" s="380" t="s">
        <v>20</v>
      </c>
      <c r="C47" s="380"/>
      <c r="D47" s="380"/>
      <c r="E47" s="21">
        <f>SUM(E21:E46)</f>
        <v>44</v>
      </c>
      <c r="J47" s="22" t="str">
        <f>IF(SUM(J21:J46)=0,"",SUM(J21:J46))</f>
        <v/>
      </c>
      <c r="L47" s="24"/>
      <c r="M47" s="23"/>
      <c r="N47" s="3"/>
    </row>
    <row r="48" spans="2:14" ht="9" customHeight="1">
      <c r="C48" s="25"/>
      <c r="K48" s="23"/>
      <c r="L48" s="23"/>
      <c r="M48" s="23"/>
      <c r="N48" s="23"/>
    </row>
    <row r="49" spans="2:14" s="1" customFormat="1" ht="15.6" customHeight="1">
      <c r="B49" s="295" t="s">
        <v>21</v>
      </c>
      <c r="C49" s="295"/>
      <c r="D49" s="295"/>
      <c r="E49" s="295"/>
      <c r="F49" s="295"/>
      <c r="G49" s="295"/>
      <c r="H49" s="295"/>
      <c r="I49" s="295"/>
      <c r="J49" s="295"/>
      <c r="K49" s="3"/>
      <c r="L49" s="3"/>
      <c r="M49" s="3"/>
      <c r="N49" s="3"/>
    </row>
    <row r="50" spans="2:14" s="1" customFormat="1" ht="59.25" customHeight="1">
      <c r="B50" s="296" t="s">
        <v>22</v>
      </c>
      <c r="C50" s="296"/>
      <c r="D50" s="296"/>
      <c r="E50" s="296"/>
      <c r="F50" s="296"/>
      <c r="G50" s="296"/>
      <c r="H50" s="296"/>
      <c r="I50" s="296"/>
      <c r="J50" s="296"/>
    </row>
    <row r="51" spans="2:14" s="1" customFormat="1" ht="49.5" customHeight="1">
      <c r="B51" s="296" t="s">
        <v>26</v>
      </c>
      <c r="C51" s="296"/>
      <c r="D51" s="296"/>
      <c r="E51" s="296"/>
      <c r="F51" s="296"/>
      <c r="G51" s="296"/>
      <c r="H51" s="296"/>
      <c r="I51" s="296"/>
      <c r="J51" s="296"/>
    </row>
  </sheetData>
  <sheetProtection selectLockedCells="1"/>
  <customSheetViews>
    <customSheetView guid="{2DE05A1E-2A9D-45CF-B641-9402CFE8498D}" showGridLines="0" state="veryHidden">
      <selection activeCell="F12" sqref="F12"/>
      <pageMargins left="0.51181102362204722" right="0.51181102362204722" top="0.74803149606299213" bottom="0.55118110236220474" header="0.31496062992125984" footer="0.31496062992125984"/>
      <printOptions horizontalCentered="1"/>
      <pageSetup scale="80" orientation="portrait" r:id="rId1"/>
    </customSheetView>
    <customSheetView guid="{16B7AF3D-8B09-44EC-A8B4-3132B93ABEA1}" showGridLines="0" state="veryHidden">
      <selection activeCell="F12" sqref="F12"/>
      <pageMargins left="0.51181102362204722" right="0.51181102362204722" top="0.74803149606299213" bottom="0.55118110236220474" header="0.31496062992125984" footer="0.31496062992125984"/>
      <printOptions horizontalCentered="1"/>
      <pageSetup scale="80" orientation="portrait" r:id="rId2"/>
    </customSheetView>
  </customSheetViews>
  <mergeCells count="12">
    <mergeCell ref="B19:J19"/>
    <mergeCell ref="B49:J49"/>
    <mergeCell ref="B50:J50"/>
    <mergeCell ref="B51:J51"/>
    <mergeCell ref="B47:D47"/>
    <mergeCell ref="B17:C17"/>
    <mergeCell ref="C18:F18"/>
    <mergeCell ref="J2:J6"/>
    <mergeCell ref="B2:I6"/>
    <mergeCell ref="B8:J8"/>
    <mergeCell ref="B14:J14"/>
    <mergeCell ref="B15:J15"/>
  </mergeCells>
  <conditionalFormatting sqref="I21:J46">
    <cfRule type="containsText" dxfId="59" priority="3" operator="containsText" text="No cotiza">
      <formula>NOT(ISERROR(SEARCH("No cotiza",I21)))</formula>
    </cfRule>
  </conditionalFormatting>
  <dataValidations count="4">
    <dataValidation type="whole" allowBlank="1" showInputMessage="1" showErrorMessage="1" errorTitle="Precio Unitario antes de IVA" error="Debe ser un valor entero mayor que cero" sqref="H21:H46">
      <formula1>0</formula1>
      <formula2>9.99999999999999E+39</formula2>
    </dataValidation>
    <dataValidation type="decimal" allowBlank="1" showInputMessage="1" showErrorMessage="1" errorTitle="Tarifa IVA" error="La tarifa IVA debe ser un valor numerico manor o igual que 0" promptTitle="Tarifa IVA" prompt="Si es diferente a 19%, favor adjuntar justificación" sqref="G21:G46">
      <formula1>0</formula1>
      <formula2>1</formula2>
    </dataValidation>
    <dataValidation type="date" allowBlank="1" showInputMessage="1" showErrorMessage="1" errorTitle="Fecha actual" error="Favor diligenciar con la fecha del día en que se diligencia" promptTitle="Fecha actual" prompt="Favor diligenciar con la fecha del día en que se diligencia" sqref="I10">
      <formula1>TODAY()</formula1>
      <formula2>TODAY()</formula2>
    </dataValidation>
    <dataValidation type="custom" allowBlank="1" showInputMessage="1" showErrorMessage="1" errorTitle="Email" error="El valor incluido no se reconoce como un email" promptTitle="Email" prompt="Por favor indique su email" sqref="C12">
      <formula1>ISNUMBER(MATCH("*@*.*",$C$12,0))</formula1>
    </dataValidation>
  </dataValidations>
  <printOptions horizontalCentered="1"/>
  <pageMargins left="0.51181102362204722" right="0.51181102362204722" top="0.74803149606299213" bottom="0.55118110236220474" header="0.31496062992125984" footer="0.31496062992125984"/>
  <pageSetup scale="80" orientation="portrait" r:id="rId3"/>
  <drawing r:id="rId4"/>
  <picture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34"/>
  <sheetViews>
    <sheetView showGridLines="0" topLeftCell="A13" zoomScaleNormal="100" workbookViewId="0">
      <selection activeCell="G22" sqref="G22"/>
    </sheetView>
  </sheetViews>
  <sheetFormatPr baseColWidth="10" defaultColWidth="11.5" defaultRowHeight="15"/>
  <cols>
    <col min="1" max="1" width="2" style="15" customWidth="1"/>
    <col min="2" max="2" width="19.5" style="15" customWidth="1"/>
    <col min="3" max="3" width="22.125" style="15" customWidth="1"/>
    <col min="4" max="4" width="14.125" style="26" customWidth="1"/>
    <col min="5" max="5" width="7.625" style="26" customWidth="1"/>
    <col min="6" max="7" width="15.5" style="15" customWidth="1"/>
    <col min="8" max="8" width="22.5" style="15" customWidth="1"/>
    <col min="9" max="10" width="11.5" style="15"/>
    <col min="11" max="11" width="15" style="15" customWidth="1"/>
    <col min="12" max="16384" width="11.5" style="15"/>
  </cols>
  <sheetData>
    <row r="1" spans="2:8" s="1" customFormat="1" ht="12.75" customHeight="1">
      <c r="D1" s="2"/>
      <c r="E1" s="2"/>
    </row>
    <row r="2" spans="2:8" s="1" customFormat="1">
      <c r="B2" s="298"/>
      <c r="C2" s="299"/>
      <c r="D2" s="299"/>
      <c r="E2" s="299"/>
      <c r="F2" s="299"/>
      <c r="G2" s="300"/>
      <c r="H2" s="297" t="s">
        <v>27</v>
      </c>
    </row>
    <row r="3" spans="2:8" s="1" customFormat="1" ht="16.5" customHeight="1">
      <c r="B3" s="301"/>
      <c r="C3" s="302"/>
      <c r="D3" s="302"/>
      <c r="E3" s="302"/>
      <c r="F3" s="302"/>
      <c r="G3" s="303"/>
      <c r="H3" s="297"/>
    </row>
    <row r="4" spans="2:8" s="1" customFormat="1" ht="16.5" customHeight="1">
      <c r="B4" s="301"/>
      <c r="C4" s="302"/>
      <c r="D4" s="302"/>
      <c r="E4" s="302"/>
      <c r="F4" s="302"/>
      <c r="G4" s="303"/>
      <c r="H4" s="297"/>
    </row>
    <row r="5" spans="2:8" s="1" customFormat="1" ht="16.5" customHeight="1">
      <c r="B5" s="301"/>
      <c r="C5" s="302"/>
      <c r="D5" s="302"/>
      <c r="E5" s="302"/>
      <c r="F5" s="302"/>
      <c r="G5" s="303"/>
      <c r="H5" s="297"/>
    </row>
    <row r="6" spans="2:8" s="1" customFormat="1" ht="16.5" customHeight="1">
      <c r="B6" s="304"/>
      <c r="C6" s="305"/>
      <c r="D6" s="305"/>
      <c r="E6" s="305"/>
      <c r="F6" s="305"/>
      <c r="G6" s="306"/>
      <c r="H6" s="297"/>
    </row>
    <row r="7" spans="2:8" s="1" customFormat="1" ht="5.25" customHeight="1">
      <c r="C7" s="3"/>
      <c r="D7" s="4"/>
      <c r="E7" s="4"/>
      <c r="F7" s="3"/>
    </row>
    <row r="8" spans="2:8" s="1" customFormat="1" ht="15.75" customHeight="1">
      <c r="B8" s="311" t="s">
        <v>87</v>
      </c>
      <c r="C8" s="311"/>
      <c r="D8" s="311"/>
      <c r="E8" s="311"/>
      <c r="F8" s="311"/>
      <c r="G8" s="311"/>
      <c r="H8" s="311"/>
    </row>
    <row r="9" spans="2:8" s="1" customFormat="1" ht="5.25" customHeight="1">
      <c r="B9" s="5"/>
      <c r="C9" s="5"/>
      <c r="D9" s="5"/>
      <c r="E9" s="5"/>
      <c r="F9" s="5"/>
      <c r="G9" s="5"/>
      <c r="H9" s="5"/>
    </row>
    <row r="10" spans="2:8" s="1" customFormat="1" ht="21" customHeight="1">
      <c r="B10" s="6" t="s">
        <v>0</v>
      </c>
      <c r="C10" s="28"/>
      <c r="D10" s="7" t="s">
        <v>1</v>
      </c>
      <c r="E10" s="29"/>
      <c r="F10" s="27"/>
      <c r="G10" s="7" t="s">
        <v>2</v>
      </c>
      <c r="H10" s="30"/>
    </row>
    <row r="11" spans="2:8" s="1" customFormat="1" ht="21" customHeight="1">
      <c r="B11" s="8" t="s">
        <v>3</v>
      </c>
      <c r="C11" s="28"/>
      <c r="D11" s="7" t="s">
        <v>4</v>
      </c>
      <c r="E11" s="29"/>
      <c r="F11" s="27"/>
      <c r="G11" s="9" t="s">
        <v>5</v>
      </c>
      <c r="H11" s="31"/>
    </row>
    <row r="12" spans="2:8" s="1" customFormat="1" ht="21" customHeight="1">
      <c r="B12" s="8" t="s">
        <v>6</v>
      </c>
      <c r="C12" s="48"/>
      <c r="D12" s="7" t="s">
        <v>7</v>
      </c>
      <c r="E12" s="29"/>
      <c r="F12" s="27"/>
      <c r="G12" s="9" t="s">
        <v>8</v>
      </c>
      <c r="H12" s="31"/>
    </row>
    <row r="13" spans="2:8" s="1" customFormat="1" ht="8.25" customHeight="1">
      <c r="C13" s="10"/>
      <c r="D13" s="11"/>
      <c r="E13" s="11"/>
      <c r="F13" s="12"/>
    </row>
    <row r="14" spans="2:8" s="1" customFormat="1" ht="18.75" customHeight="1">
      <c r="B14" s="311" t="s">
        <v>9</v>
      </c>
      <c r="C14" s="311"/>
      <c r="D14" s="311"/>
      <c r="E14" s="311"/>
      <c r="F14" s="311"/>
      <c r="G14" s="311"/>
      <c r="H14" s="311"/>
    </row>
    <row r="15" spans="2:8" s="1" customFormat="1" ht="105" customHeight="1">
      <c r="B15" s="307" t="s">
        <v>28</v>
      </c>
      <c r="C15" s="307"/>
      <c r="D15" s="307"/>
      <c r="E15" s="307"/>
      <c r="F15" s="307"/>
      <c r="G15" s="307"/>
      <c r="H15" s="307"/>
    </row>
    <row r="16" spans="2:8" s="1" customFormat="1" ht="59.25" customHeight="1">
      <c r="B16" s="307" t="s">
        <v>96</v>
      </c>
      <c r="C16" s="307"/>
      <c r="D16" s="307"/>
      <c r="E16" s="307"/>
      <c r="F16" s="307"/>
      <c r="G16" s="307"/>
      <c r="H16" s="307"/>
    </row>
    <row r="17" spans="2:14" s="1" customFormat="1" ht="6" customHeight="1">
      <c r="B17" s="13"/>
      <c r="C17" s="13"/>
      <c r="D17" s="13"/>
      <c r="E17" s="13"/>
      <c r="F17" s="13"/>
      <c r="G17" s="13"/>
      <c r="H17" s="13"/>
    </row>
    <row r="18" spans="2:14" s="1" customFormat="1" ht="13.15" customHeight="1">
      <c r="B18" s="308" t="s">
        <v>10</v>
      </c>
      <c r="C18" s="309"/>
      <c r="D18" s="14" t="s">
        <v>11</v>
      </c>
      <c r="E18" s="13"/>
      <c r="F18" s="13"/>
      <c r="G18" s="13"/>
      <c r="H18" s="13"/>
    </row>
    <row r="19" spans="2:14" s="1" customFormat="1" ht="10.15" customHeight="1">
      <c r="C19" s="310"/>
      <c r="D19" s="310"/>
      <c r="E19" s="310"/>
      <c r="F19" s="310"/>
    </row>
    <row r="20" spans="2:14" ht="17.45" customHeight="1">
      <c r="B20" s="311" t="s">
        <v>79</v>
      </c>
      <c r="C20" s="311"/>
      <c r="D20" s="311"/>
      <c r="E20" s="311"/>
      <c r="F20" s="311"/>
      <c r="G20" s="311"/>
      <c r="H20" s="311"/>
    </row>
    <row r="21" spans="2:14" ht="44.25" customHeight="1">
      <c r="B21" s="382" t="s">
        <v>82</v>
      </c>
      <c r="C21" s="383"/>
      <c r="D21" s="16" t="s">
        <v>80</v>
      </c>
      <c r="E21" s="18" t="s">
        <v>14</v>
      </c>
      <c r="F21" s="18" t="s">
        <v>95</v>
      </c>
      <c r="G21" s="18" t="s">
        <v>85</v>
      </c>
      <c r="H21" s="18" t="s">
        <v>17</v>
      </c>
    </row>
    <row r="22" spans="2:14" ht="41.25" customHeight="1">
      <c r="B22" s="384" t="s">
        <v>81</v>
      </c>
      <c r="C22" s="385"/>
      <c r="D22" s="36">
        <v>406</v>
      </c>
      <c r="E22" s="32"/>
      <c r="F22" s="33"/>
      <c r="G22" s="19" t="str">
        <f>IFERROR(IF(OR(AND(E22="",F22=""),AND(E22="No cotiza",F22="No cotiza")),"No cotiza",IF(OR(E22="",E22="No cotiza"),"Especifique la tarifa IVA",IF(OR(F22="",F22="No cotiza"),"Especifique el precio unitario antes de IVA",ROUND(F22*(1+E22),0)))),"Imposible calcular")</f>
        <v>No cotiza</v>
      </c>
      <c r="H22" s="20" t="str">
        <f>IFERROR(IF(OR(AND(E22="",F22=""),AND(E22="No cotiza",F22="No cotiza")),"No cotiza",IF(OR(E22="",E22="No cotiza"),"Especifique la tarifa IVA",IF(OR(F22="",F22="No cotiza"),"Especifique el precio por visita antes de IVA",ROUND(G22*D22,0)))),"Imposible calcular")</f>
        <v>No cotiza</v>
      </c>
    </row>
    <row r="23" spans="2:14" ht="41.25" customHeight="1">
      <c r="B23" s="384" t="s">
        <v>83</v>
      </c>
      <c r="C23" s="385" t="s">
        <v>18</v>
      </c>
      <c r="D23" s="35">
        <v>5</v>
      </c>
      <c r="E23" s="32"/>
      <c r="F23" s="33"/>
      <c r="G23" s="19" t="str">
        <f t="shared" ref="G23" si="0">IFERROR(IF(OR(AND(E23="",F23=""),AND(E23="No cotiza",F23="No cotiza")),"No cotiza",IF(OR(E23="",E23="No cotiza"),"Especifique la tarifa IVA",IF(OR(F23="",F23="No cotiza"),"Especifique el precio unitario antes de IVA",ROUND(F23*(1+E23),0)))),"Imposible calcular")</f>
        <v>No cotiza</v>
      </c>
      <c r="H23" s="20" t="str">
        <f>IFERROR(IF(OR(AND(E23="",F23=""),AND(E23="No cotiza",F23="No cotiza")),"No cotiza",IF(OR(E23="",E23="No cotiza"),"Especifique la tarifa IVA",IF(OR(F23="",F23="No cotiza"),"Especifique el precio por visita antes de IVA",ROUND(G23*D23,0)))),"Imposible calcular")</f>
        <v>No cotiza</v>
      </c>
    </row>
    <row r="24" spans="2:14" s="49" customFormat="1" ht="16.5" customHeight="1">
      <c r="B24" s="387" t="s">
        <v>86</v>
      </c>
      <c r="C24" s="387"/>
      <c r="D24" s="387"/>
      <c r="E24" s="387"/>
      <c r="F24" s="387"/>
      <c r="G24" s="387"/>
      <c r="H24" s="20" t="str">
        <f>IF(SUM(H22:H23)=0,"",SUM(H22:H23))</f>
        <v/>
      </c>
    </row>
    <row r="25" spans="2:14" s="49" customFormat="1" ht="15" customHeight="1"/>
    <row r="26" spans="2:14" s="49" customFormat="1" ht="41.25" customHeight="1">
      <c r="B26" s="311" t="s">
        <v>92</v>
      </c>
      <c r="C26" s="311"/>
      <c r="D26" s="311"/>
      <c r="E26" s="311"/>
      <c r="F26" s="311"/>
      <c r="G26" s="311"/>
      <c r="H26" s="311"/>
    </row>
    <row r="27" spans="2:14" s="49" customFormat="1" ht="46.5" customHeight="1">
      <c r="B27" s="386" t="s">
        <v>82</v>
      </c>
      <c r="C27" s="386"/>
      <c r="D27" s="51" t="s">
        <v>88</v>
      </c>
      <c r="E27" s="51" t="s">
        <v>14</v>
      </c>
      <c r="F27" s="52" t="s">
        <v>84</v>
      </c>
      <c r="G27" s="388" t="s">
        <v>85</v>
      </c>
      <c r="H27" s="388"/>
    </row>
    <row r="28" spans="2:14" s="49" customFormat="1" ht="28.5" customHeight="1">
      <c r="B28" s="381" t="s">
        <v>92</v>
      </c>
      <c r="C28" s="381"/>
      <c r="D28" s="50" t="s">
        <v>89</v>
      </c>
      <c r="E28" s="47"/>
      <c r="F28" s="33"/>
      <c r="G28" s="389" t="str">
        <f>IFERROR(IF(OR(AND(E28="",F28=""),AND(E28="No cotiza",F28="No cotiza")),"No cotiza",IF(OR(E28="",E28="No cotiza"),"Especifique la tarifa IVA",IF(OR(F28="",F28="No cotiza"),"Especifique el precio por visita antes de IVA",ROUND(F28*(1+E28),0)))),"Imposible calcular")</f>
        <v>No cotiza</v>
      </c>
      <c r="H28" s="389"/>
    </row>
    <row r="29" spans="2:14" s="49" customFormat="1" ht="28.5" customHeight="1">
      <c r="B29" s="381"/>
      <c r="C29" s="381"/>
      <c r="D29" s="50" t="s">
        <v>90</v>
      </c>
      <c r="E29" s="47"/>
      <c r="F29" s="33"/>
      <c r="G29" s="389" t="str">
        <f t="shared" ref="G29:G30" si="1">IFERROR(IF(OR(AND(E29="",F29=""),AND(E29="No cotiza",F29="No cotiza")),"No cotiza",IF(OR(E29="",E29="No cotiza"),"Especifique la tarifa IVA",IF(OR(F29="",F29="No cotiza"),"Especifique el precio por visita antes de IVA",ROUND(F29*(1+E29),0)))),"Imposible calcular")</f>
        <v>No cotiza</v>
      </c>
      <c r="H29" s="389"/>
    </row>
    <row r="30" spans="2:14" s="49" customFormat="1" ht="28.5" customHeight="1">
      <c r="B30" s="381"/>
      <c r="C30" s="381"/>
      <c r="D30" s="50" t="s">
        <v>91</v>
      </c>
      <c r="E30" s="47"/>
      <c r="F30" s="33"/>
      <c r="G30" s="389" t="str">
        <f t="shared" si="1"/>
        <v>No cotiza</v>
      </c>
      <c r="H30" s="389"/>
    </row>
    <row r="31" spans="2:14" s="49" customFormat="1" ht="21.75" customHeight="1"/>
    <row r="32" spans="2:14" s="1" customFormat="1" ht="15.6" customHeight="1">
      <c r="B32" s="295" t="s">
        <v>21</v>
      </c>
      <c r="C32" s="295"/>
      <c r="D32" s="295"/>
      <c r="E32" s="295"/>
      <c r="F32" s="295"/>
      <c r="G32" s="295"/>
      <c r="H32" s="295"/>
      <c r="K32" s="3"/>
      <c r="L32" s="3"/>
      <c r="M32" s="3"/>
      <c r="N32" s="3"/>
    </row>
    <row r="33" spans="2:8" s="1" customFormat="1" ht="59.25" customHeight="1">
      <c r="B33" s="296" t="s">
        <v>22</v>
      </c>
      <c r="C33" s="296"/>
      <c r="D33" s="296"/>
      <c r="E33" s="296"/>
      <c r="F33" s="296"/>
      <c r="G33" s="296"/>
      <c r="H33" s="296"/>
    </row>
    <row r="34" spans="2:8" s="1" customFormat="1" ht="49.5" customHeight="1">
      <c r="B34" s="296" t="s">
        <v>26</v>
      </c>
      <c r="C34" s="296"/>
      <c r="D34" s="296"/>
      <c r="E34" s="296"/>
      <c r="F34" s="296"/>
      <c r="G34" s="296"/>
      <c r="H34" s="296"/>
    </row>
  </sheetData>
  <sheetProtection selectLockedCells="1"/>
  <customSheetViews>
    <customSheetView guid="{2DE05A1E-2A9D-45CF-B641-9402CFE8498D}" showGridLines="0" state="veryHidden" topLeftCell="A13">
      <selection activeCell="G22" sqref="G22"/>
      <pageMargins left="0.51181102362204722" right="0.51181102362204722" top="0.74803149606299213" bottom="0.55118110236220474" header="0.31496062992125984" footer="0.31496062992125984"/>
      <printOptions horizontalCentered="1"/>
      <pageSetup scale="80" orientation="portrait" r:id="rId1"/>
    </customSheetView>
    <customSheetView guid="{16B7AF3D-8B09-44EC-A8B4-3132B93ABEA1}" showGridLines="0" state="veryHidden" topLeftCell="A13">
      <selection activeCell="G22" sqref="G22"/>
      <pageMargins left="0.51181102362204722" right="0.51181102362204722" top="0.74803149606299213" bottom="0.55118110236220474" header="0.31496062992125984" footer="0.31496062992125984"/>
      <printOptions horizontalCentered="1"/>
      <pageSetup scale="80" orientation="portrait" r:id="rId2"/>
    </customSheetView>
  </customSheetViews>
  <mergeCells count="23">
    <mergeCell ref="G30:H30"/>
    <mergeCell ref="B16:H16"/>
    <mergeCell ref="B2:G6"/>
    <mergeCell ref="H2:H6"/>
    <mergeCell ref="B8:H8"/>
    <mergeCell ref="B14:H14"/>
    <mergeCell ref="B15:H15"/>
    <mergeCell ref="B34:H34"/>
    <mergeCell ref="B18:C18"/>
    <mergeCell ref="C19:F19"/>
    <mergeCell ref="B20:H20"/>
    <mergeCell ref="B32:H32"/>
    <mergeCell ref="B33:H33"/>
    <mergeCell ref="B28:C30"/>
    <mergeCell ref="B21:C21"/>
    <mergeCell ref="B22:C22"/>
    <mergeCell ref="B23:C23"/>
    <mergeCell ref="B27:C27"/>
    <mergeCell ref="B24:G24"/>
    <mergeCell ref="B26:H26"/>
    <mergeCell ref="G27:H27"/>
    <mergeCell ref="G28:H28"/>
    <mergeCell ref="G29:H29"/>
  </mergeCells>
  <conditionalFormatting sqref="G22:H23">
    <cfRule type="containsText" dxfId="58" priority="6" operator="containsText" text="No cotiza">
      <formula>NOT(ISERROR(SEARCH("No cotiza",G22)))</formula>
    </cfRule>
  </conditionalFormatting>
  <conditionalFormatting sqref="H24">
    <cfRule type="containsText" dxfId="57" priority="5" operator="containsText" text="No cotiza">
      <formula>NOT(ISERROR(SEARCH("No cotiza",H24)))</formula>
    </cfRule>
  </conditionalFormatting>
  <conditionalFormatting sqref="G28:G30">
    <cfRule type="containsText" dxfId="56" priority="4" operator="containsText" text="No cotiza">
      <formula>NOT(ISERROR(SEARCH("No cotiza",G28)))</formula>
    </cfRule>
  </conditionalFormatting>
  <dataValidations count="4">
    <dataValidation type="decimal" allowBlank="1" showInputMessage="1" showErrorMessage="1" errorTitle="Tarifa IVA" error="La tarifa IVA debe ser un valor numerico manor o igual que 0" promptTitle="Tarifa IVA" prompt="Si es diferente a 19%, favor adjuntar justificación" sqref="E22:E23 E28:E30">
      <formula1>0</formula1>
      <formula2>1</formula2>
    </dataValidation>
    <dataValidation type="whole" allowBlank="1" showInputMessage="1" showErrorMessage="1" errorTitle="Precio Unitario antes de IVA" error="Debe ser un valor entero mayor que cero" sqref="F22:F23 F28:F30">
      <formula1>0</formula1>
      <formula2>9.99999999999999E+39</formula2>
    </dataValidation>
    <dataValidation type="custom" allowBlank="1" showInputMessage="1" showErrorMessage="1" errorTitle="Email" error="El valor incluido no se reconoce como un email" promptTitle="Email" prompt="Por favor indique su email" sqref="C12">
      <formula1>ISNUMBER(MATCH("*@*.*",$C$12,0))</formula1>
    </dataValidation>
    <dataValidation type="date" allowBlank="1" showInputMessage="1" showErrorMessage="1" errorTitle="Fecha actual" error="Favor diligenciar con la fecha del día en que se diligencia" promptTitle="Fecha actual" prompt="Favor diligenciar con la fecha del día en que se diligencia" sqref="H10">
      <formula1>TODAY()</formula1>
      <formula2>TODAY()</formula2>
    </dataValidation>
  </dataValidations>
  <printOptions horizontalCentered="1"/>
  <pageMargins left="0.51181102362204722" right="0.51181102362204722" top="0.74803149606299213" bottom="0.55118110236220474" header="0.31496062992125984" footer="0.31496062992125984"/>
  <pageSetup scale="80" orientation="portrait" r:id="rId3"/>
  <drawing r:id="rId4"/>
  <pictur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N39"/>
  <sheetViews>
    <sheetView showGridLines="0" topLeftCell="A16" zoomScaleNormal="100" workbookViewId="0">
      <selection activeCell="G22" sqref="G22"/>
    </sheetView>
  </sheetViews>
  <sheetFormatPr baseColWidth="10" defaultColWidth="11.5" defaultRowHeight="15"/>
  <cols>
    <col min="1" max="1" width="2" style="15" customWidth="1"/>
    <col min="2" max="2" width="19.5" style="15" customWidth="1"/>
    <col min="3" max="3" width="22.125" style="15" customWidth="1"/>
    <col min="4" max="4" width="14.125" style="26" customWidth="1"/>
    <col min="5" max="5" width="12.625" style="26" customWidth="1"/>
    <col min="6" max="7" width="15.5" style="15" customWidth="1"/>
    <col min="8" max="8" width="22.5" style="15" customWidth="1"/>
    <col min="9" max="9" width="47" style="15" customWidth="1"/>
    <col min="10" max="10" width="11.5" style="15"/>
    <col min="11" max="11" width="15" style="15" customWidth="1"/>
    <col min="12" max="16384" width="11.5" style="15"/>
  </cols>
  <sheetData>
    <row r="1" spans="2:9" s="1" customFormat="1" ht="12.75" customHeight="1">
      <c r="D1" s="2"/>
      <c r="E1" s="2"/>
    </row>
    <row r="2" spans="2:9" s="1" customFormat="1">
      <c r="B2" s="297"/>
      <c r="C2" s="297"/>
      <c r="D2" s="297"/>
      <c r="E2" s="297"/>
      <c r="F2" s="297"/>
      <c r="G2" s="297"/>
      <c r="H2" s="297"/>
      <c r="I2" s="297" t="s">
        <v>27</v>
      </c>
    </row>
    <row r="3" spans="2:9" s="1" customFormat="1" ht="16.5" customHeight="1">
      <c r="B3" s="297"/>
      <c r="C3" s="297"/>
      <c r="D3" s="297"/>
      <c r="E3" s="297"/>
      <c r="F3" s="297"/>
      <c r="G3" s="297"/>
      <c r="H3" s="297"/>
      <c r="I3" s="297"/>
    </row>
    <row r="4" spans="2:9" s="1" customFormat="1" ht="16.5" customHeight="1">
      <c r="B4" s="297"/>
      <c r="C4" s="297"/>
      <c r="D4" s="297"/>
      <c r="E4" s="297"/>
      <c r="F4" s="297"/>
      <c r="G4" s="297"/>
      <c r="H4" s="297"/>
      <c r="I4" s="297"/>
    </row>
    <row r="5" spans="2:9" s="1" customFormat="1" ht="16.5" customHeight="1">
      <c r="B5" s="297"/>
      <c r="C5" s="297"/>
      <c r="D5" s="297"/>
      <c r="E5" s="297"/>
      <c r="F5" s="297"/>
      <c r="G5" s="297"/>
      <c r="H5" s="297"/>
      <c r="I5" s="297"/>
    </row>
    <row r="6" spans="2:9" s="1" customFormat="1" ht="16.5" customHeight="1">
      <c r="B6" s="297"/>
      <c r="C6" s="297"/>
      <c r="D6" s="297"/>
      <c r="E6" s="297"/>
      <c r="F6" s="297"/>
      <c r="G6" s="297"/>
      <c r="H6" s="297"/>
      <c r="I6" s="297"/>
    </row>
    <row r="7" spans="2:9" s="1" customFormat="1" ht="5.25" customHeight="1">
      <c r="C7" s="3"/>
      <c r="D7" s="4"/>
      <c r="E7" s="4"/>
      <c r="F7" s="3"/>
    </row>
    <row r="8" spans="2:9" s="1" customFormat="1" ht="15.75" customHeight="1">
      <c r="B8" s="311" t="s">
        <v>87</v>
      </c>
      <c r="C8" s="311"/>
      <c r="D8" s="311"/>
      <c r="E8" s="311"/>
      <c r="F8" s="311"/>
      <c r="G8" s="311"/>
      <c r="H8" s="311"/>
      <c r="I8" s="311"/>
    </row>
    <row r="9" spans="2:9" s="1" customFormat="1" ht="5.25" customHeight="1">
      <c r="B9" s="5"/>
      <c r="C9" s="5"/>
      <c r="D9" s="5"/>
      <c r="E9" s="5"/>
      <c r="F9" s="5"/>
      <c r="G9" s="5"/>
      <c r="H9" s="5"/>
    </row>
    <row r="10" spans="2:9" s="1" customFormat="1" ht="21" customHeight="1">
      <c r="B10" s="6" t="s">
        <v>0</v>
      </c>
      <c r="C10" s="29"/>
      <c r="D10" s="42"/>
      <c r="E10" s="7" t="s">
        <v>1</v>
      </c>
      <c r="F10" s="29"/>
      <c r="G10" s="27"/>
      <c r="H10" s="7" t="s">
        <v>2</v>
      </c>
      <c r="I10" s="30"/>
    </row>
    <row r="11" spans="2:9" s="1" customFormat="1" ht="21" customHeight="1">
      <c r="B11" s="8" t="s">
        <v>3</v>
      </c>
      <c r="C11" s="29"/>
      <c r="D11" s="42"/>
      <c r="E11" s="7" t="s">
        <v>4</v>
      </c>
      <c r="F11" s="29"/>
      <c r="G11" s="27"/>
      <c r="H11" s="9" t="s">
        <v>5</v>
      </c>
      <c r="I11" s="31"/>
    </row>
    <row r="12" spans="2:9" s="1" customFormat="1" ht="21" customHeight="1">
      <c r="B12" s="8" t="s">
        <v>6</v>
      </c>
      <c r="C12" s="71"/>
      <c r="D12" s="42"/>
      <c r="E12" s="7" t="s">
        <v>7</v>
      </c>
      <c r="F12" s="29"/>
      <c r="G12" s="27"/>
      <c r="H12" s="9" t="s">
        <v>8</v>
      </c>
      <c r="I12" s="31"/>
    </row>
    <row r="13" spans="2:9" s="1" customFormat="1" ht="8.25" customHeight="1">
      <c r="C13" s="10"/>
      <c r="D13" s="11"/>
      <c r="E13" s="11"/>
      <c r="F13" s="12"/>
    </row>
    <row r="14" spans="2:9" s="1" customFormat="1" ht="18.75" customHeight="1">
      <c r="B14" s="400" t="s">
        <v>9</v>
      </c>
      <c r="C14" s="400"/>
      <c r="D14" s="400"/>
      <c r="E14" s="400"/>
      <c r="F14" s="400"/>
      <c r="G14" s="400"/>
      <c r="H14" s="400"/>
      <c r="I14" s="400"/>
    </row>
    <row r="15" spans="2:9" s="1" customFormat="1" ht="105" customHeight="1">
      <c r="B15" s="307" t="s">
        <v>28</v>
      </c>
      <c r="C15" s="307"/>
      <c r="D15" s="307"/>
      <c r="E15" s="307"/>
      <c r="F15" s="307"/>
      <c r="G15" s="307"/>
      <c r="H15" s="307"/>
      <c r="I15" s="307"/>
    </row>
    <row r="16" spans="2:9" s="1" customFormat="1" ht="22.5" customHeight="1">
      <c r="B16" s="307" t="s">
        <v>105</v>
      </c>
      <c r="C16" s="307"/>
      <c r="D16" s="307"/>
      <c r="E16" s="307"/>
      <c r="F16" s="307"/>
      <c r="G16" s="307"/>
      <c r="H16" s="307"/>
      <c r="I16" s="307"/>
    </row>
    <row r="17" spans="2:9" s="1" customFormat="1" ht="6" customHeight="1">
      <c r="B17" s="13"/>
      <c r="C17" s="13"/>
      <c r="D17" s="13"/>
      <c r="E17" s="13"/>
      <c r="F17" s="13"/>
      <c r="G17" s="13"/>
      <c r="H17" s="13"/>
    </row>
    <row r="18" spans="2:9" s="1" customFormat="1" ht="13.15" customHeight="1">
      <c r="B18" s="308" t="s">
        <v>10</v>
      </c>
      <c r="C18" s="309"/>
      <c r="D18" s="14" t="s">
        <v>11</v>
      </c>
      <c r="E18" s="13"/>
      <c r="F18" s="13"/>
      <c r="G18" s="13"/>
      <c r="H18" s="13"/>
    </row>
    <row r="19" spans="2:9" s="1" customFormat="1" ht="10.15" customHeight="1">
      <c r="C19" s="310"/>
      <c r="D19" s="310"/>
      <c r="E19" s="310"/>
      <c r="F19" s="310"/>
    </row>
    <row r="20" spans="2:9" ht="16.5" customHeight="1">
      <c r="B20" s="382" t="s">
        <v>100</v>
      </c>
      <c r="C20" s="393"/>
      <c r="D20" s="393"/>
      <c r="E20" s="393"/>
      <c r="F20" s="393"/>
      <c r="G20" s="393"/>
      <c r="H20" s="383"/>
    </row>
    <row r="21" spans="2:9" ht="44.25" customHeight="1">
      <c r="B21" s="382" t="s">
        <v>99</v>
      </c>
      <c r="C21" s="383"/>
      <c r="D21" s="46" t="s">
        <v>98</v>
      </c>
      <c r="E21" s="18" t="s">
        <v>14</v>
      </c>
      <c r="F21" s="18" t="s">
        <v>84</v>
      </c>
      <c r="G21" s="18" t="s">
        <v>85</v>
      </c>
      <c r="H21" s="18" t="s">
        <v>17</v>
      </c>
    </row>
    <row r="22" spans="2:9" ht="41.25" customHeight="1">
      <c r="B22" s="391" t="s">
        <v>101</v>
      </c>
      <c r="C22" s="392"/>
      <c r="D22" s="36">
        <v>174</v>
      </c>
      <c r="E22" s="32"/>
      <c r="F22" s="33"/>
      <c r="G22" s="19" t="str">
        <f>IFERROR(IF(OR(AND(E22="",F22=""),AND(E22="No cotiza",F22="No cotiza")),"No cotiza",IF(OR(E22="",E22="No cotiza"),"Especifique la tarifa IVA",IF(OR(F22="",F22="No cotiza"),"Especifique el precio unitario antes de IVA",ROUND(F22*(1+E22),0)))),"Imposible calcular")</f>
        <v>No cotiza</v>
      </c>
      <c r="H22" s="20" t="str">
        <f>IFERROR(IF(OR(AND(E22="",F22=""),AND(E22="No cotiza",F22="No cotiza")),"No cotiza",IF(OR(E22="",E22="No cotiza"),"Especifique la tarifa IVA",IF(OR(F22="",F22="No cotiza"),"Especifique el precio por visita antes de IVA",ROUND(G22*D22,0)))),"Imposible calcular")</f>
        <v>No cotiza</v>
      </c>
    </row>
    <row r="23" spans="2:9" ht="41.25" customHeight="1">
      <c r="B23" s="391" t="s">
        <v>102</v>
      </c>
      <c r="C23" s="392"/>
      <c r="D23" s="35">
        <v>213</v>
      </c>
      <c r="E23" s="32"/>
      <c r="F23" s="33"/>
      <c r="G23" s="19" t="str">
        <f t="shared" ref="G23:G24" si="0">IFERROR(IF(OR(AND(E23="",F23=""),AND(E23="No cotiza",F23="No cotiza")),"No cotiza",IF(OR(E23="",E23="No cotiza"),"Especifique la tarifa IVA",IF(OR(F23="",F23="No cotiza"),"Especifique el precio unitario antes de IVA",ROUND(F23*(1+E23),0)))),"Imposible calcular")</f>
        <v>No cotiza</v>
      </c>
      <c r="H23" s="20" t="str">
        <f t="shared" ref="H23:H24" si="1">IFERROR(IF(OR(AND(E23="",F23=""),AND(E23="No cotiza",F23="No cotiza")),"No cotiza",IF(OR(E23="",E23="No cotiza"),"Especifique la tarifa IVA",IF(OR(F23="",F23="No cotiza"),"Especifique el precio por visita antes de IVA",ROUND(G23*D23,0)))),"Imposible calcular")</f>
        <v>No cotiza</v>
      </c>
      <c r="I23" s="15" t="str">
        <f>IF(AND(COUNT(F22,F23)=2,F23&lt;=F22),"Favor revisar precios, se espera que el precio aumente con la dificultad de acceso","")</f>
        <v/>
      </c>
    </row>
    <row r="24" spans="2:9" ht="41.25" customHeight="1">
      <c r="B24" s="391" t="s">
        <v>103</v>
      </c>
      <c r="C24" s="392"/>
      <c r="D24" s="35">
        <v>19</v>
      </c>
      <c r="E24" s="32"/>
      <c r="F24" s="33"/>
      <c r="G24" s="19" t="str">
        <f t="shared" si="0"/>
        <v>No cotiza</v>
      </c>
      <c r="H24" s="20" t="str">
        <f t="shared" si="1"/>
        <v>No cotiza</v>
      </c>
      <c r="I24" s="15" t="str">
        <f>IF(AND(COUNT(F23,F24,F22)=3,MAX(F22,F23)&gt;=F24),"Favor revisar precios, se espera que el precio aumente con la dificultad de acceso","")</f>
        <v/>
      </c>
    </row>
    <row r="25" spans="2:9" customFormat="1" ht="16.5" customHeight="1">
      <c r="B25" s="394" t="s">
        <v>93</v>
      </c>
      <c r="C25" s="395"/>
      <c r="D25" s="395"/>
      <c r="E25" s="395"/>
      <c r="F25" s="395"/>
      <c r="G25" s="396"/>
      <c r="H25" s="20" t="str">
        <f>IF(SUM(H22:H24)=0,"",SUM(H22:H24))</f>
        <v/>
      </c>
    </row>
    <row r="26" spans="2:9" customFormat="1" ht="18.75" customHeight="1"/>
    <row r="27" spans="2:9" ht="16.5" customHeight="1">
      <c r="B27" s="382" t="s">
        <v>104</v>
      </c>
      <c r="C27" s="393"/>
      <c r="D27" s="393"/>
      <c r="E27" s="393"/>
      <c r="F27" s="393"/>
      <c r="G27" s="393"/>
      <c r="H27" s="383"/>
    </row>
    <row r="28" spans="2:9" ht="41.25" customHeight="1">
      <c r="B28" s="382" t="s">
        <v>99</v>
      </c>
      <c r="C28" s="383"/>
      <c r="D28" s="16" t="s">
        <v>98</v>
      </c>
      <c r="E28" s="18" t="s">
        <v>14</v>
      </c>
      <c r="F28" s="18" t="s">
        <v>84</v>
      </c>
      <c r="G28" s="18" t="s">
        <v>85</v>
      </c>
      <c r="H28" s="18" t="s">
        <v>17</v>
      </c>
    </row>
    <row r="29" spans="2:9" ht="41.25" customHeight="1">
      <c r="B29" s="391" t="s">
        <v>101</v>
      </c>
      <c r="C29" s="392"/>
      <c r="D29" s="36">
        <v>49</v>
      </c>
      <c r="E29" s="69" t="str">
        <f>IF(E22="","",E22)</f>
        <v/>
      </c>
      <c r="F29" s="55" t="str">
        <f>IF(F22="","",F22)</f>
        <v/>
      </c>
      <c r="G29" s="19" t="str">
        <f>IFERROR(IF(OR(AND(E29="",F29=""),AND(E29="No cotiza",F29="No cotiza")),"No cotiza",IF(OR(E29="",E29="No cotiza"),"Especifique la tarifa IVA",IF(OR(F29="",F29="No cotiza"),"Especifique el precio unitario antes de IVA",ROUND(F29*(1+E29),0)))),"Imposible calcular")</f>
        <v>No cotiza</v>
      </c>
      <c r="H29" s="20" t="str">
        <f>IFERROR(IF(OR(AND(E29="",F29=""),AND(E29="No cotiza",F29="No cotiza")),"No cotiza",IF(OR(E29="",E29="No cotiza"),"Especifique la tarifa IVA",IF(OR(F29="",F29="No cotiza"),"Especifique el precio por visita antes de IVA",ROUND(G29*D29,0)))),"Imposible calcular")</f>
        <v>No cotiza</v>
      </c>
    </row>
    <row r="30" spans="2:9" ht="41.25" customHeight="1">
      <c r="B30" s="391" t="s">
        <v>102</v>
      </c>
      <c r="C30" s="392"/>
      <c r="D30" s="35">
        <v>66</v>
      </c>
      <c r="E30" s="69" t="str">
        <f t="shared" ref="E30:F31" si="2">IF(E23="","",E23)</f>
        <v/>
      </c>
      <c r="F30" s="55" t="str">
        <f t="shared" si="2"/>
        <v/>
      </c>
      <c r="G30" s="19" t="str">
        <f t="shared" ref="G30:G31" si="3">IFERROR(IF(OR(AND(E30="",F30=""),AND(E30="No cotiza",F30="No cotiza")),"No cotiza",IF(OR(E30="",E30="No cotiza"),"Especifique la tarifa IVA",IF(OR(F30="",F30="No cotiza"),"Especifique el precio unitario antes de IVA",ROUND(F30*(1+E30),0)))),"Imposible calcular")</f>
        <v>No cotiza</v>
      </c>
      <c r="H30" s="20" t="str">
        <f t="shared" ref="H30:H31" si="4">IFERROR(IF(OR(AND(E30="",F30=""),AND(E30="No cotiza",F30="No cotiza")),"No cotiza",IF(OR(E30="",E30="No cotiza"),"Especifique la tarifa IVA",IF(OR(F30="",F30="No cotiza"),"Especifique el precio por visita antes de IVA",ROUND(G30*D30,0)))),"Imposible calcular")</f>
        <v>No cotiza</v>
      </c>
    </row>
    <row r="31" spans="2:9" ht="41.25" customHeight="1">
      <c r="B31" s="391" t="s">
        <v>103</v>
      </c>
      <c r="C31" s="392"/>
      <c r="D31" s="35">
        <v>4</v>
      </c>
      <c r="E31" s="69" t="str">
        <f t="shared" si="2"/>
        <v/>
      </c>
      <c r="F31" s="55" t="str">
        <f t="shared" si="2"/>
        <v/>
      </c>
      <c r="G31" s="19" t="str">
        <f t="shared" si="3"/>
        <v>No cotiza</v>
      </c>
      <c r="H31" s="20" t="str">
        <f t="shared" si="4"/>
        <v>No cotiza</v>
      </c>
    </row>
    <row r="32" spans="2:9" customFormat="1" ht="16.5" customHeight="1">
      <c r="B32" s="394" t="s">
        <v>94</v>
      </c>
      <c r="C32" s="395"/>
      <c r="D32" s="395"/>
      <c r="E32" s="395"/>
      <c r="F32" s="395"/>
      <c r="G32" s="396"/>
      <c r="H32" s="20" t="str">
        <f>IF(SUM(H29:H31)=0,"",SUM(H29:H31))</f>
        <v/>
      </c>
    </row>
    <row r="33" spans="2:14" s="49" customFormat="1" ht="16.5" customHeight="1"/>
    <row r="34" spans="2:14" s="49" customFormat="1" ht="15" customHeight="1"/>
    <row r="35" spans="2:14" s="49" customFormat="1" ht="21.75" customHeight="1">
      <c r="B35" s="397" t="s">
        <v>106</v>
      </c>
      <c r="C35" s="398"/>
      <c r="D35" s="398"/>
      <c r="E35" s="398"/>
      <c r="F35" s="398"/>
      <c r="G35" s="399"/>
      <c r="H35" s="70" t="str">
        <f>IF(SUM(H32,H25)=0,"",SUM(H32,H25))</f>
        <v/>
      </c>
    </row>
    <row r="36" spans="2:14" s="49" customFormat="1" ht="21.75" customHeight="1"/>
    <row r="37" spans="2:14" s="1" customFormat="1" ht="15.6" customHeight="1">
      <c r="B37" s="295" t="s">
        <v>21</v>
      </c>
      <c r="C37" s="295"/>
      <c r="D37" s="295"/>
      <c r="E37" s="295"/>
      <c r="F37" s="295"/>
      <c r="G37" s="295"/>
      <c r="H37" s="295"/>
      <c r="I37" s="295"/>
      <c r="K37" s="3"/>
      <c r="L37" s="3"/>
      <c r="M37" s="3"/>
      <c r="N37" s="3"/>
    </row>
    <row r="38" spans="2:14" s="1" customFormat="1" ht="59.25" customHeight="1">
      <c r="B38" s="390" t="s">
        <v>22</v>
      </c>
      <c r="C38" s="390"/>
      <c r="D38" s="390"/>
      <c r="E38" s="390"/>
      <c r="F38" s="390"/>
      <c r="G38" s="390"/>
      <c r="H38" s="390"/>
      <c r="I38" s="390"/>
    </row>
    <row r="39" spans="2:14" s="1" customFormat="1" ht="49.5" customHeight="1">
      <c r="B39" s="390" t="s">
        <v>97</v>
      </c>
      <c r="C39" s="390"/>
      <c r="D39" s="390"/>
      <c r="E39" s="390"/>
      <c r="F39" s="390"/>
      <c r="G39" s="390"/>
      <c r="H39" s="390"/>
      <c r="I39" s="390"/>
    </row>
  </sheetData>
  <sheetProtection selectLockedCells="1"/>
  <customSheetViews>
    <customSheetView guid="{2DE05A1E-2A9D-45CF-B641-9402CFE8498D}" showGridLines="0" state="veryHidden" topLeftCell="A16">
      <selection activeCell="G22" sqref="G22"/>
      <pageMargins left="0.51181102362204722" right="0.51181102362204722" top="0.74803149606299213" bottom="0.55118110236220474" header="0.31496062992125984" footer="0.31496062992125984"/>
      <printOptions horizontalCentered="1"/>
      <pageSetup scale="80" orientation="portrait" r:id="rId1"/>
    </customSheetView>
    <customSheetView guid="{16B7AF3D-8B09-44EC-A8B4-3132B93ABEA1}" showGridLines="0" state="veryHidden" topLeftCell="A16">
      <selection activeCell="G22" sqref="G22"/>
      <pageMargins left="0.51181102362204722" right="0.51181102362204722" top="0.74803149606299213" bottom="0.55118110236220474" header="0.31496062992125984" footer="0.31496062992125984"/>
      <printOptions horizontalCentered="1"/>
      <pageSetup scale="80" orientation="portrait" r:id="rId2"/>
    </customSheetView>
  </customSheetViews>
  <mergeCells count="24">
    <mergeCell ref="B16:I16"/>
    <mergeCell ref="I2:I6"/>
    <mergeCell ref="B2:H6"/>
    <mergeCell ref="B8:I8"/>
    <mergeCell ref="B14:I14"/>
    <mergeCell ref="B15:I15"/>
    <mergeCell ref="B25:G25"/>
    <mergeCell ref="B32:G32"/>
    <mergeCell ref="B35:G35"/>
    <mergeCell ref="B23:C23"/>
    <mergeCell ref="B24:C24"/>
    <mergeCell ref="B27:H27"/>
    <mergeCell ref="B28:C28"/>
    <mergeCell ref="B29:C29"/>
    <mergeCell ref="B18:C18"/>
    <mergeCell ref="C19:F19"/>
    <mergeCell ref="B20:H20"/>
    <mergeCell ref="B21:C21"/>
    <mergeCell ref="B22:C22"/>
    <mergeCell ref="B37:I37"/>
    <mergeCell ref="B38:I38"/>
    <mergeCell ref="B39:I39"/>
    <mergeCell ref="B30:C30"/>
    <mergeCell ref="B31:C31"/>
  </mergeCells>
  <conditionalFormatting sqref="G22:H24">
    <cfRule type="containsText" dxfId="55" priority="8" operator="containsText" text="No cotiza">
      <formula>NOT(ISERROR(SEARCH("No cotiza",G22)))</formula>
    </cfRule>
  </conditionalFormatting>
  <conditionalFormatting sqref="H32">
    <cfRule type="containsText" dxfId="54" priority="7" operator="containsText" text="No cotiza">
      <formula>NOT(ISERROR(SEARCH("No cotiza",H32)))</formula>
    </cfRule>
  </conditionalFormatting>
  <conditionalFormatting sqref="G29:H31">
    <cfRule type="containsText" dxfId="53" priority="5" operator="containsText" text="No cotiza">
      <formula>NOT(ISERROR(SEARCH("No cotiza",G29)))</formula>
    </cfRule>
  </conditionalFormatting>
  <conditionalFormatting sqref="H25">
    <cfRule type="containsText" dxfId="52" priority="4" operator="containsText" text="No cotiza">
      <formula>NOT(ISERROR(SEARCH("No cotiza",H25)))</formula>
    </cfRule>
  </conditionalFormatting>
  <conditionalFormatting sqref="I23">
    <cfRule type="containsText" dxfId="51" priority="3" operator="containsText" text="Favor revisar precios">
      <formula>NOT(ISERROR(SEARCH("Favor revisar precios",I23)))</formula>
    </cfRule>
  </conditionalFormatting>
  <conditionalFormatting sqref="I24">
    <cfRule type="containsText" dxfId="50" priority="2" operator="containsText" text="Favor revisar precios">
      <formula>NOT(ISERROR(SEARCH("Favor revisar precios",I24)))</formula>
    </cfRule>
  </conditionalFormatting>
  <conditionalFormatting sqref="H35">
    <cfRule type="containsText" dxfId="49" priority="1" operator="containsText" text="No cotiza">
      <formula>NOT(ISERROR(SEARCH("No cotiza",H35)))</formula>
    </cfRule>
  </conditionalFormatting>
  <dataValidations count="4">
    <dataValidation type="date" allowBlank="1" showInputMessage="1" showErrorMessage="1" errorTitle="Fecha actual" error="Favor diligenciar con la fecha del día en que se diligencia" promptTitle="Fecha actual" prompt="Favor diligenciar con la fecha del día en que se diligencia" sqref="I10">
      <formula1>TODAY()</formula1>
      <formula2>TODAY()</formula2>
    </dataValidation>
    <dataValidation type="custom" allowBlank="1" showInputMessage="1" showErrorMessage="1" errorTitle="Email" error="El valor incluido no se reconoce como un email" promptTitle="Email" prompt="Por favor indique su email" sqref="C12">
      <formula1>ISNUMBER(MATCH("*@*.*",$C$12,0))</formula1>
    </dataValidation>
    <dataValidation type="whole" allowBlank="1" showInputMessage="1" showErrorMessage="1" errorTitle="Precio Unitario antes de IVA" error="Debe ser un valor entero mayor que cero" sqref="F22:F24 F29:F31">
      <formula1>0</formula1>
      <formula2>9.99999999999999E+39</formula2>
    </dataValidation>
    <dataValidation type="decimal" allowBlank="1" showInputMessage="1" showErrorMessage="1" errorTitle="Tarifa IVA" error="La tarifa IVA debe ser un valor numerico manor o igual que 0" promptTitle="Tarifa IVA" prompt="Si es diferente a 19%, favor adjuntar justificación" sqref="E22:E24 E29:E31">
      <formula1>0</formula1>
      <formula2>1</formula2>
    </dataValidation>
  </dataValidations>
  <printOptions horizontalCentered="1"/>
  <pageMargins left="0.51181102362204722" right="0.51181102362204722" top="0.74803149606299213" bottom="0.55118110236220474" header="0.31496062992125984" footer="0.31496062992125984"/>
  <pageSetup scale="80" orientation="portrait" r:id="rId3"/>
  <drawing r:id="rId4"/>
  <pictur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499984740745262"/>
    <pageSetUpPr fitToPage="1"/>
  </sheetPr>
  <dimension ref="A1:BE72"/>
  <sheetViews>
    <sheetView showGridLines="0" topLeftCell="C1" zoomScaleNormal="100" zoomScaleSheetLayoutView="100" workbookViewId="0"/>
  </sheetViews>
  <sheetFormatPr baseColWidth="10" defaultColWidth="0" defaultRowHeight="15.75" zeroHeight="1"/>
  <cols>
    <col min="1" max="1" width="2" style="15" customWidth="1"/>
    <col min="2" max="2" width="38.625" style="15" customWidth="1"/>
    <col min="3" max="3" width="13.75" style="15" customWidth="1"/>
    <col min="4" max="5" width="13.75" style="26" customWidth="1"/>
    <col min="6" max="14" width="13.75" style="15" customWidth="1"/>
    <col min="15" max="15" width="40.375" style="15" customWidth="1"/>
    <col min="16" max="16" width="2.875" style="1" customWidth="1"/>
    <col min="17" max="25" width="18.625" style="183" hidden="1" customWidth="1"/>
    <col min="26" max="37" width="18.625" style="184" hidden="1" customWidth="1"/>
    <col min="38" max="56" width="18.625" style="182" hidden="1" customWidth="1"/>
    <col min="57" max="16384" width="18.625" style="76" hidden="1"/>
  </cols>
  <sheetData>
    <row r="1" spans="1:15" ht="12.75" customHeight="1">
      <c r="A1" s="1"/>
      <c r="B1" s="1"/>
      <c r="C1" s="1"/>
      <c r="D1" s="2"/>
      <c r="E1" s="2"/>
      <c r="F1" s="1"/>
      <c r="G1" s="1"/>
      <c r="H1" s="1"/>
      <c r="I1" s="1"/>
      <c r="J1" s="1"/>
      <c r="K1" s="1"/>
      <c r="L1" s="1"/>
      <c r="M1" s="1"/>
      <c r="N1" s="1"/>
      <c r="O1" s="1"/>
    </row>
    <row r="2" spans="1:15" ht="65.45" customHeight="1">
      <c r="A2" s="1"/>
      <c r="B2" s="421" t="s">
        <v>313</v>
      </c>
      <c r="C2" s="422"/>
      <c r="D2" s="422"/>
      <c r="E2" s="422"/>
      <c r="F2" s="422"/>
      <c r="G2" s="422"/>
      <c r="H2" s="422"/>
      <c r="I2" s="422"/>
      <c r="J2" s="422"/>
      <c r="K2" s="422"/>
      <c r="L2" s="422"/>
      <c r="M2" s="422"/>
      <c r="N2" s="423"/>
      <c r="O2" s="156" t="s">
        <v>27</v>
      </c>
    </row>
    <row r="3" spans="1:15" ht="6" customHeight="1">
      <c r="A3" s="1"/>
      <c r="B3" s="1"/>
      <c r="C3" s="3"/>
      <c r="D3" s="4"/>
      <c r="E3" s="4"/>
      <c r="F3" s="3"/>
      <c r="G3" s="1"/>
      <c r="H3" s="1"/>
      <c r="I3" s="1"/>
      <c r="J3" s="1"/>
      <c r="K3" s="1"/>
      <c r="L3" s="1"/>
      <c r="M3" s="1"/>
      <c r="N3" s="1"/>
      <c r="O3" s="1"/>
    </row>
    <row r="4" spans="1:15" ht="21" customHeight="1" thickBot="1">
      <c r="A4" s="1"/>
      <c r="B4" s="412" t="s">
        <v>338</v>
      </c>
      <c r="C4" s="413"/>
      <c r="D4" s="413"/>
      <c r="E4" s="413"/>
      <c r="F4" s="413"/>
      <c r="G4" s="413"/>
      <c r="H4" s="413"/>
      <c r="I4" s="413"/>
      <c r="J4" s="413"/>
      <c r="K4" s="413"/>
      <c r="L4" s="413"/>
      <c r="M4" s="413"/>
      <c r="N4" s="413"/>
      <c r="O4" s="414"/>
    </row>
    <row r="5" spans="1:15" ht="6" customHeight="1" thickTop="1">
      <c r="A5" s="1"/>
      <c r="B5" s="5"/>
      <c r="C5" s="5"/>
      <c r="D5" s="5"/>
      <c r="E5" s="5"/>
      <c r="F5" s="5"/>
      <c r="G5" s="5"/>
      <c r="H5" s="5"/>
      <c r="I5" s="1"/>
      <c r="J5" s="1"/>
      <c r="K5" s="1"/>
      <c r="L5" s="1"/>
      <c r="M5" s="1"/>
      <c r="N5" s="1"/>
      <c r="O5" s="1"/>
    </row>
    <row r="6" spans="1:15" ht="19.5" customHeight="1">
      <c r="A6" s="1"/>
      <c r="B6" s="6" t="s">
        <v>0</v>
      </c>
      <c r="C6" s="99" t="str">
        <f>IF('1-Suministro'!C6&lt;&gt;"",'1-Suministro'!C6,"")</f>
        <v/>
      </c>
      <c r="D6" s="98"/>
      <c r="E6" s="98"/>
      <c r="F6" s="98"/>
      <c r="G6" s="171"/>
      <c r="H6" s="172" t="s">
        <v>1</v>
      </c>
      <c r="I6" s="99" t="str">
        <f>IF('1-Suministro'!F6&lt;&gt;"",'1-Suministro'!F6,"")</f>
        <v/>
      </c>
      <c r="J6" s="98"/>
      <c r="K6" s="171"/>
      <c r="L6" s="173" t="s">
        <v>2</v>
      </c>
      <c r="M6" s="424" t="str">
        <f>IF('1-Suministro'!I6&lt;&gt;"",'1-Suministro'!I6,"")</f>
        <v/>
      </c>
      <c r="N6" s="425"/>
      <c r="O6" s="426"/>
    </row>
    <row r="7" spans="1:15" ht="19.5" customHeight="1">
      <c r="A7" s="1"/>
      <c r="B7" s="8" t="s">
        <v>3</v>
      </c>
      <c r="C7" s="99" t="str">
        <f>IF('1-Suministro'!C7&lt;&gt;"",'1-Suministro'!C7,"")</f>
        <v/>
      </c>
      <c r="D7" s="98"/>
      <c r="E7" s="98"/>
      <c r="F7" s="98"/>
      <c r="G7" s="171"/>
      <c r="H7" s="7" t="s">
        <v>4</v>
      </c>
      <c r="I7" s="99" t="str">
        <f>IF('1-Suministro'!F7&lt;&gt;"",'1-Suministro'!F7,"")</f>
        <v/>
      </c>
      <c r="J7" s="98"/>
      <c r="K7" s="171"/>
      <c r="L7" s="175" t="s">
        <v>5</v>
      </c>
      <c r="M7" s="178" t="str">
        <f>IF('1-Suministro'!I7&lt;&gt;"",'1-Suministro'!I7,"")</f>
        <v/>
      </c>
      <c r="N7" s="176"/>
      <c r="O7" s="177"/>
    </row>
    <row r="8" spans="1:15" ht="19.5" customHeight="1">
      <c r="A8" s="1"/>
      <c r="B8" s="8" t="s">
        <v>6</v>
      </c>
      <c r="C8" s="99" t="str">
        <f>IF('1-Suministro'!C8&lt;&gt;"",'1-Suministro'!C8,"")</f>
        <v/>
      </c>
      <c r="D8" s="98"/>
      <c r="E8" s="98"/>
      <c r="F8" s="98"/>
      <c r="G8" s="171"/>
      <c r="H8" s="7" t="s">
        <v>7</v>
      </c>
      <c r="I8" s="99" t="str">
        <f>IF('1-Suministro'!F8&lt;&gt;"",'1-Suministro'!F8,"")</f>
        <v/>
      </c>
      <c r="J8" s="98"/>
      <c r="K8" s="171"/>
      <c r="L8" s="175" t="s">
        <v>8</v>
      </c>
      <c r="M8" s="101" t="str">
        <f>IF('1-Suministro'!I8&lt;&gt;"",'1-Suministro'!I8,"")</f>
        <v/>
      </c>
      <c r="N8" s="98"/>
      <c r="O8" s="174"/>
    </row>
    <row r="9" spans="1:15" ht="6.75" customHeight="1">
      <c r="A9" s="1"/>
      <c r="B9" s="1"/>
      <c r="C9" s="10"/>
      <c r="D9" s="11"/>
      <c r="E9" s="11"/>
      <c r="F9" s="12"/>
      <c r="G9" s="1"/>
      <c r="H9" s="1"/>
      <c r="I9" s="1"/>
      <c r="J9" s="1"/>
      <c r="K9" s="1"/>
      <c r="L9" s="1"/>
      <c r="M9" s="1"/>
      <c r="N9" s="1"/>
      <c r="O9" s="1"/>
    </row>
    <row r="10" spans="1:15" ht="18.75" customHeight="1">
      <c r="A10" s="1"/>
      <c r="B10" s="406" t="s">
        <v>340</v>
      </c>
      <c r="C10" s="407"/>
      <c r="D10" s="407"/>
      <c r="E10" s="407"/>
      <c r="F10" s="407"/>
      <c r="G10" s="407"/>
      <c r="H10" s="407"/>
      <c r="I10" s="407"/>
      <c r="J10" s="407"/>
      <c r="K10" s="407"/>
      <c r="L10" s="407"/>
      <c r="M10" s="407"/>
      <c r="N10" s="407"/>
      <c r="O10" s="408"/>
    </row>
    <row r="11" spans="1:15" ht="87" customHeight="1">
      <c r="A11" s="1"/>
      <c r="B11" s="415" t="s">
        <v>120</v>
      </c>
      <c r="C11" s="416"/>
      <c r="D11" s="416"/>
      <c r="E11" s="416"/>
      <c r="F11" s="416"/>
      <c r="G11" s="416"/>
      <c r="H11" s="416"/>
      <c r="I11" s="416"/>
      <c r="J11" s="416"/>
      <c r="K11" s="416"/>
      <c r="L11" s="416"/>
      <c r="M11" s="416"/>
      <c r="N11" s="416"/>
      <c r="O11" s="417"/>
    </row>
    <row r="12" spans="1:15" s="73" customFormat="1" ht="19.149999999999999" customHeight="1">
      <c r="A12" s="188"/>
      <c r="B12" s="427" t="s">
        <v>337</v>
      </c>
      <c r="C12" s="428"/>
      <c r="D12" s="428"/>
      <c r="E12" s="428"/>
      <c r="F12" s="428"/>
      <c r="G12" s="428"/>
      <c r="H12" s="428"/>
      <c r="I12" s="428"/>
      <c r="J12" s="428"/>
      <c r="K12" s="428"/>
      <c r="L12" s="428"/>
      <c r="M12" s="428"/>
      <c r="N12" s="428"/>
      <c r="O12" s="428"/>
    </row>
    <row r="13" spans="1:15" ht="54.6" customHeight="1">
      <c r="A13" s="1"/>
      <c r="B13" s="418" t="s">
        <v>389</v>
      </c>
      <c r="C13" s="419"/>
      <c r="D13" s="419"/>
      <c r="E13" s="419"/>
      <c r="F13" s="419"/>
      <c r="G13" s="419"/>
      <c r="H13" s="419"/>
      <c r="I13" s="419"/>
      <c r="J13" s="419"/>
      <c r="K13" s="419"/>
      <c r="L13" s="419"/>
      <c r="M13" s="419"/>
      <c r="N13" s="419"/>
      <c r="O13" s="420"/>
    </row>
    <row r="14" spans="1:15" ht="6.75" customHeight="1">
      <c r="A14" s="1"/>
      <c r="B14" s="13"/>
      <c r="C14" s="13"/>
      <c r="D14" s="13"/>
      <c r="E14" s="13"/>
      <c r="F14" s="13"/>
      <c r="G14" s="13"/>
      <c r="H14" s="13"/>
      <c r="I14" s="1"/>
      <c r="J14" s="1"/>
      <c r="K14" s="1"/>
      <c r="L14" s="1"/>
      <c r="M14" s="1"/>
      <c r="N14" s="1"/>
      <c r="O14" s="1"/>
    </row>
    <row r="15" spans="1:15" ht="18" customHeight="1">
      <c r="A15" s="1"/>
      <c r="B15" s="308" t="s">
        <v>10</v>
      </c>
      <c r="C15" s="309"/>
      <c r="D15" s="14" t="s">
        <v>339</v>
      </c>
      <c r="E15" s="13"/>
      <c r="F15" s="212" t="s">
        <v>14</v>
      </c>
      <c r="G15" s="32"/>
      <c r="H15" s="13"/>
      <c r="I15" s="1"/>
      <c r="J15" s="1"/>
      <c r="K15" s="1"/>
      <c r="L15" s="1"/>
      <c r="M15" s="1"/>
      <c r="N15" s="1"/>
      <c r="O15" s="1"/>
    </row>
    <row r="16" spans="1:15" ht="6.75" customHeight="1">
      <c r="A16" s="1"/>
      <c r="B16" s="1"/>
      <c r="C16" s="377"/>
      <c r="D16" s="377"/>
      <c r="E16" s="377"/>
      <c r="F16" s="377"/>
      <c r="G16" s="1"/>
      <c r="H16" s="1"/>
      <c r="I16" s="1"/>
      <c r="J16" s="1"/>
      <c r="K16" s="1"/>
      <c r="L16" s="1"/>
      <c r="M16" s="1"/>
      <c r="N16" s="1"/>
      <c r="O16" s="1"/>
    </row>
    <row r="17" spans="1:57" ht="17.45" customHeight="1" thickBot="1">
      <c r="B17" s="360" t="s">
        <v>341</v>
      </c>
      <c r="C17" s="411"/>
      <c r="D17" s="411"/>
      <c r="E17" s="411"/>
      <c r="F17" s="411"/>
      <c r="G17" s="411"/>
      <c r="H17" s="411"/>
      <c r="I17" s="411"/>
      <c r="J17" s="411"/>
      <c r="K17" s="411"/>
      <c r="L17" s="411"/>
      <c r="M17" s="411"/>
      <c r="N17" s="411"/>
    </row>
    <row r="18" spans="1:57" ht="15" customHeight="1">
      <c r="B18" s="275" t="s">
        <v>107</v>
      </c>
      <c r="C18" s="402" t="s">
        <v>108</v>
      </c>
      <c r="D18" s="403"/>
      <c r="E18" s="404"/>
      <c r="F18" s="405" t="s">
        <v>109</v>
      </c>
      <c r="G18" s="403"/>
      <c r="H18" s="404"/>
      <c r="I18" s="405" t="s">
        <v>117</v>
      </c>
      <c r="J18" s="403"/>
      <c r="K18" s="404"/>
      <c r="L18" s="405" t="s">
        <v>118</v>
      </c>
      <c r="M18" s="403"/>
      <c r="N18" s="409"/>
      <c r="O18" s="73"/>
      <c r="P18" s="96"/>
    </row>
    <row r="19" spans="1:57" ht="30" customHeight="1" thickBot="1">
      <c r="B19" s="278" t="s">
        <v>390</v>
      </c>
      <c r="C19" s="280" t="s">
        <v>31</v>
      </c>
      <c r="D19" s="281" t="s">
        <v>32</v>
      </c>
      <c r="E19" s="281" t="s">
        <v>33</v>
      </c>
      <c r="F19" s="281" t="s">
        <v>31</v>
      </c>
      <c r="G19" s="281" t="s">
        <v>32</v>
      </c>
      <c r="H19" s="281" t="s">
        <v>33</v>
      </c>
      <c r="I19" s="281" t="s">
        <v>31</v>
      </c>
      <c r="J19" s="281" t="s">
        <v>32</v>
      </c>
      <c r="K19" s="281" t="s">
        <v>33</v>
      </c>
      <c r="L19" s="281" t="s">
        <v>31</v>
      </c>
      <c r="M19" s="281" t="s">
        <v>32</v>
      </c>
      <c r="N19" s="282" t="s">
        <v>33</v>
      </c>
      <c r="O19"/>
      <c r="P19" s="184"/>
      <c r="Q19" s="184"/>
      <c r="R19" s="184"/>
      <c r="S19" s="184"/>
      <c r="T19" s="184"/>
      <c r="U19" s="184"/>
      <c r="V19" s="184"/>
      <c r="W19" s="184"/>
      <c r="X19" s="184"/>
      <c r="Y19" s="184"/>
    </row>
    <row r="20" spans="1:57" ht="19.5" customHeight="1">
      <c r="B20" s="214" t="s">
        <v>110</v>
      </c>
      <c r="C20" s="410" t="s">
        <v>115</v>
      </c>
      <c r="D20" s="410"/>
      <c r="E20" s="410"/>
      <c r="F20" s="410"/>
      <c r="G20" s="410"/>
      <c r="H20" s="410"/>
      <c r="I20" s="410"/>
      <c r="J20" s="410"/>
      <c r="K20" s="410"/>
      <c r="L20" s="410"/>
      <c r="M20" s="410"/>
      <c r="N20" s="410"/>
      <c r="O20"/>
      <c r="P20" s="184"/>
      <c r="Q20" s="184"/>
      <c r="R20" s="184"/>
      <c r="S20" s="184"/>
      <c r="T20" s="184"/>
      <c r="U20" s="184"/>
      <c r="V20" s="184"/>
      <c r="W20" s="184"/>
      <c r="X20" s="184"/>
      <c r="Y20" s="184"/>
    </row>
    <row r="21" spans="1:57" ht="34.15" customHeight="1">
      <c r="A21" s="49"/>
      <c r="B21" s="279" t="s">
        <v>372</v>
      </c>
      <c r="C21" s="72">
        <v>3</v>
      </c>
      <c r="D21" s="72">
        <v>8</v>
      </c>
      <c r="E21" s="72">
        <v>1</v>
      </c>
      <c r="F21" s="72">
        <v>13</v>
      </c>
      <c r="G21" s="72">
        <v>97</v>
      </c>
      <c r="H21" s="72">
        <v>4</v>
      </c>
      <c r="I21" s="72">
        <v>14</v>
      </c>
      <c r="J21" s="72">
        <v>7</v>
      </c>
      <c r="K21" s="72">
        <v>2</v>
      </c>
      <c r="L21" s="72">
        <v>2</v>
      </c>
      <c r="M21" s="72">
        <v>0</v>
      </c>
      <c r="N21" s="72">
        <v>0</v>
      </c>
      <c r="O21"/>
      <c r="P21" s="184"/>
      <c r="Q21" s="184"/>
      <c r="R21" s="184"/>
      <c r="S21" s="184"/>
      <c r="T21" s="184"/>
      <c r="U21" s="184"/>
      <c r="V21" s="184"/>
      <c r="W21" s="184"/>
      <c r="X21" s="184"/>
      <c r="Y21" s="184"/>
      <c r="AC21" s="96"/>
      <c r="AD21" s="96"/>
      <c r="AE21" s="96"/>
      <c r="AF21" s="96"/>
      <c r="AG21" s="96"/>
      <c r="AH21" s="96"/>
      <c r="AI21" s="96"/>
      <c r="AJ21" s="96"/>
      <c r="AK21" s="96"/>
      <c r="AL21" s="73"/>
      <c r="AM21" s="73"/>
      <c r="AN21" s="73"/>
      <c r="AO21" s="73"/>
      <c r="AP21" s="73"/>
      <c r="AQ21" s="73"/>
      <c r="AR21" s="73"/>
      <c r="AS21" s="73"/>
      <c r="AT21" s="73"/>
      <c r="AU21" s="73"/>
      <c r="AV21" s="73"/>
      <c r="AW21" s="73"/>
      <c r="AX21" s="73"/>
      <c r="AY21" s="73"/>
      <c r="AZ21" s="73"/>
      <c r="BA21" s="73"/>
      <c r="BB21" s="73"/>
      <c r="BC21" s="73"/>
      <c r="BD21" s="73"/>
      <c r="BE21" s="77"/>
    </row>
    <row r="22" spans="1:57" ht="34.15" customHeight="1">
      <c r="A22" s="49"/>
      <c r="B22" s="279" t="s">
        <v>373</v>
      </c>
      <c r="C22" s="72">
        <v>23</v>
      </c>
      <c r="D22" s="72">
        <v>28</v>
      </c>
      <c r="E22" s="72">
        <v>16</v>
      </c>
      <c r="F22" s="72">
        <v>43</v>
      </c>
      <c r="G22" s="72">
        <v>17</v>
      </c>
      <c r="H22" s="72">
        <v>0</v>
      </c>
      <c r="I22" s="72">
        <v>16</v>
      </c>
      <c r="J22" s="72">
        <v>0</v>
      </c>
      <c r="K22" s="72">
        <v>2</v>
      </c>
      <c r="L22" s="72">
        <v>0</v>
      </c>
      <c r="M22" s="72">
        <v>0</v>
      </c>
      <c r="N22" s="72">
        <v>0</v>
      </c>
      <c r="O22"/>
      <c r="P22" s="184"/>
      <c r="Q22" s="184"/>
      <c r="R22" s="184"/>
      <c r="S22" s="184"/>
      <c r="T22" s="184"/>
      <c r="U22" s="184"/>
      <c r="V22" s="184"/>
      <c r="W22" s="184"/>
      <c r="X22" s="184"/>
      <c r="Y22" s="184"/>
      <c r="AC22" s="185"/>
    </row>
    <row r="23" spans="1:57" ht="34.15" customHeight="1">
      <c r="A23" s="49"/>
      <c r="B23" s="279" t="s">
        <v>374</v>
      </c>
      <c r="C23" s="72">
        <v>37</v>
      </c>
      <c r="D23" s="72">
        <v>42</v>
      </c>
      <c r="E23" s="72">
        <v>0</v>
      </c>
      <c r="F23" s="72">
        <v>0</v>
      </c>
      <c r="G23" s="72">
        <v>0</v>
      </c>
      <c r="H23" s="72">
        <v>0</v>
      </c>
      <c r="I23" s="72">
        <v>13</v>
      </c>
      <c r="J23" s="72">
        <v>0</v>
      </c>
      <c r="K23" s="72">
        <v>0</v>
      </c>
      <c r="L23" s="72">
        <v>0</v>
      </c>
      <c r="M23" s="72">
        <v>0</v>
      </c>
      <c r="N23" s="72">
        <v>0</v>
      </c>
      <c r="O23"/>
      <c r="P23" s="184"/>
      <c r="Q23" s="184"/>
      <c r="R23" s="184"/>
      <c r="S23" s="184"/>
      <c r="T23" s="184"/>
      <c r="U23" s="184"/>
      <c r="V23" s="184"/>
      <c r="W23" s="184"/>
      <c r="X23" s="184"/>
      <c r="Y23" s="184"/>
      <c r="AC23" s="185"/>
    </row>
    <row r="24" spans="1:57" ht="6.75" customHeight="1">
      <c r="A24" s="49"/>
      <c r="B24"/>
      <c r="C24"/>
      <c r="D24"/>
      <c r="E24"/>
      <c r="F24"/>
      <c r="G24"/>
      <c r="H24"/>
      <c r="I24"/>
      <c r="J24"/>
      <c r="K24"/>
      <c r="L24"/>
      <c r="M24"/>
      <c r="N24"/>
      <c r="O24"/>
      <c r="P24" s="184"/>
      <c r="Q24" s="184"/>
      <c r="R24" s="184"/>
      <c r="S24" s="184"/>
      <c r="T24" s="184"/>
      <c r="U24" s="184"/>
      <c r="V24" s="184"/>
      <c r="W24" s="184"/>
      <c r="X24" s="184"/>
      <c r="Y24" s="184"/>
    </row>
    <row r="25" spans="1:57" ht="19.5" customHeight="1">
      <c r="A25" s="49"/>
      <c r="B25" s="213" t="s">
        <v>107</v>
      </c>
      <c r="C25" s="406" t="s">
        <v>108</v>
      </c>
      <c r="D25" s="407"/>
      <c r="E25" s="408"/>
      <c r="F25" s="406" t="s">
        <v>109</v>
      </c>
      <c r="G25" s="407"/>
      <c r="H25" s="408"/>
      <c r="I25" s="406" t="s">
        <v>117</v>
      </c>
      <c r="J25" s="407"/>
      <c r="K25" s="408"/>
      <c r="L25" s="406" t="s">
        <v>118</v>
      </c>
      <c r="M25" s="407"/>
      <c r="N25" s="408"/>
      <c r="O25" s="429" t="s">
        <v>363</v>
      </c>
      <c r="P25" s="96"/>
    </row>
    <row r="26" spans="1:57" ht="30" customHeight="1">
      <c r="A26" s="49"/>
      <c r="B26" s="277" t="s">
        <v>390</v>
      </c>
      <c r="C26" s="179" t="s">
        <v>31</v>
      </c>
      <c r="D26" s="179" t="s">
        <v>32</v>
      </c>
      <c r="E26" s="179" t="s">
        <v>33</v>
      </c>
      <c r="F26" s="179" t="s">
        <v>31</v>
      </c>
      <c r="G26" s="179" t="s">
        <v>32</v>
      </c>
      <c r="H26" s="179" t="s">
        <v>33</v>
      </c>
      <c r="I26" s="179" t="s">
        <v>31</v>
      </c>
      <c r="J26" s="179" t="s">
        <v>32</v>
      </c>
      <c r="K26" s="179" t="s">
        <v>33</v>
      </c>
      <c r="L26" s="179" t="s">
        <v>31</v>
      </c>
      <c r="M26" s="179" t="s">
        <v>32</v>
      </c>
      <c r="N26" s="179" t="s">
        <v>33</v>
      </c>
      <c r="O26" s="430"/>
      <c r="P26" s="96"/>
      <c r="Q26" s="211" t="s">
        <v>31</v>
      </c>
      <c r="R26" s="211" t="s">
        <v>32</v>
      </c>
      <c r="S26" s="211" t="s">
        <v>33</v>
      </c>
      <c r="T26" s="211" t="s">
        <v>31</v>
      </c>
      <c r="U26" s="211" t="s">
        <v>32</v>
      </c>
      <c r="V26" s="211" t="s">
        <v>33</v>
      </c>
      <c r="W26" s="211" t="s">
        <v>31</v>
      </c>
      <c r="X26" s="211" t="s">
        <v>32</v>
      </c>
      <c r="Y26" s="211" t="s">
        <v>33</v>
      </c>
      <c r="Z26" s="211" t="s">
        <v>31</v>
      </c>
      <c r="AA26" s="211" t="s">
        <v>32</v>
      </c>
      <c r="AB26" s="211" t="s">
        <v>33</v>
      </c>
      <c r="AD26" s="211" t="s">
        <v>31</v>
      </c>
      <c r="AE26" s="211" t="s">
        <v>32</v>
      </c>
      <c r="AF26" s="211" t="s">
        <v>33</v>
      </c>
      <c r="AG26" s="211" t="s">
        <v>31</v>
      </c>
      <c r="AH26" s="211" t="s">
        <v>32</v>
      </c>
      <c r="AI26" s="211" t="s">
        <v>33</v>
      </c>
      <c r="AJ26" s="211" t="s">
        <v>31</v>
      </c>
      <c r="AK26" s="211" t="s">
        <v>32</v>
      </c>
      <c r="AL26" s="211" t="s">
        <v>33</v>
      </c>
      <c r="AM26" s="211" t="s">
        <v>31</v>
      </c>
      <c r="AN26" s="211" t="s">
        <v>32</v>
      </c>
      <c r="AO26" s="211" t="s">
        <v>33</v>
      </c>
    </row>
    <row r="27" spans="1:57" ht="19.5" customHeight="1" thickBot="1">
      <c r="A27" s="49"/>
      <c r="B27" s="241" t="s">
        <v>110</v>
      </c>
      <c r="C27" s="401" t="s">
        <v>388</v>
      </c>
      <c r="D27" s="401"/>
      <c r="E27" s="401"/>
      <c r="F27" s="401"/>
      <c r="G27" s="401"/>
      <c r="H27" s="401"/>
      <c r="I27" s="401"/>
      <c r="J27" s="401"/>
      <c r="K27" s="401"/>
      <c r="L27" s="401"/>
      <c r="M27" s="401"/>
      <c r="N27" s="401"/>
      <c r="O27" s="431"/>
      <c r="P27" s="96"/>
    </row>
    <row r="28" spans="1:57" ht="34.9" customHeight="1" thickTop="1">
      <c r="A28" s="49"/>
      <c r="B28" s="279" t="s">
        <v>377</v>
      </c>
      <c r="C28" s="160"/>
      <c r="D28" s="160"/>
      <c r="E28" s="160"/>
      <c r="F28" s="160"/>
      <c r="G28" s="160"/>
      <c r="H28" s="160"/>
      <c r="I28" s="160"/>
      <c r="J28" s="160"/>
      <c r="K28" s="160"/>
      <c r="L28" s="160"/>
      <c r="M28" s="160"/>
      <c r="N28" s="160"/>
      <c r="O28" s="240" t="str">
        <f>IF(COUNTIF(Q28:AB28,TRUE)&gt;0,"Favor revisar los precios: Se espera que el precio unitario por mantenimiento preventivo aumente con la dificultad de acceso a la sede y la capacidad de las UPS","")</f>
        <v/>
      </c>
      <c r="P28" s="75"/>
      <c r="Q28" s="185"/>
      <c r="R28" s="185" t="b">
        <f>AND(C28&lt;&gt;"",D28&lt;&gt;"",D28&lt;=C28)</f>
        <v>0</v>
      </c>
      <c r="S28" s="185" t="b">
        <f>AND(D28&lt;&gt;"",E28&lt;&gt;"",E28&lt;=D28)</f>
        <v>0</v>
      </c>
      <c r="T28" s="185" t="b">
        <f>AND(F28&lt;C28,C28&lt;&gt;"",F28&lt;&gt;"")</f>
        <v>0</v>
      </c>
      <c r="U28" s="185" t="b">
        <f>OR(AND(F28&lt;&gt;"",G28&lt;&gt;"",G28&lt;=F28),AND(G28&lt;D28,D28&lt;&gt;"",G28&lt;&gt;""))</f>
        <v>0</v>
      </c>
      <c r="V28" s="185" t="b">
        <f>OR(AND(G28&lt;&gt;"",H28&lt;&gt;"",H28&lt;=G28),AND(H28&lt;E28,E28&lt;&gt;"",H28&lt;&gt;""))</f>
        <v>0</v>
      </c>
      <c r="W28" s="185" t="b">
        <f t="shared" ref="W28" si="0">AND(I28&lt;F28,F28&lt;&gt;"",I28&lt;&gt;"")</f>
        <v>0</v>
      </c>
      <c r="X28" s="185" t="b">
        <f t="shared" ref="X28" si="1">OR(AND(I28&lt;&gt;"",J28&lt;&gt;"",J28&lt;=I28),AND(J28&lt;G28,G28&lt;&gt;"",J28&lt;&gt;""))</f>
        <v>0</v>
      </c>
      <c r="Y28" s="185" t="b">
        <f t="shared" ref="Y28" si="2">OR(AND(J28&lt;&gt;"",K28&lt;&gt;"",K28&lt;=J28),AND(K28&lt;H28,H28&lt;&gt;"",K28&lt;&gt;""))</f>
        <v>0</v>
      </c>
      <c r="Z28" s="185" t="b">
        <f t="shared" ref="Z28" si="3">AND(L28&lt;I28,I28&lt;&gt;"",L28&lt;&gt;"")</f>
        <v>0</v>
      </c>
      <c r="AA28" s="185" t="b">
        <f t="shared" ref="AA28" si="4">OR(AND(L28&lt;&gt;"",M28&lt;&gt;"",M28&lt;=L28),AND(M28&lt;J28,J28&lt;&gt;"",M28&lt;&gt;""))</f>
        <v>0</v>
      </c>
      <c r="AB28" s="185" t="b">
        <f t="shared" ref="AB28" si="5">OR(AND(M28&lt;&gt;"",N28&lt;&gt;"",N28&lt;=M28),AND(N28&lt;K28,K28&lt;&gt;"",N28&lt;&gt;""))</f>
        <v>0</v>
      </c>
      <c r="AD28" s="203" t="b">
        <f t="shared" ref="AD28:AO30" si="6">+C28&lt;&gt;""</f>
        <v>0</v>
      </c>
      <c r="AE28" s="203" t="b">
        <f t="shared" si="6"/>
        <v>0</v>
      </c>
      <c r="AF28" s="203" t="b">
        <f t="shared" si="6"/>
        <v>0</v>
      </c>
      <c r="AG28" s="203" t="b">
        <f t="shared" si="6"/>
        <v>0</v>
      </c>
      <c r="AH28" s="203" t="b">
        <f t="shared" si="6"/>
        <v>0</v>
      </c>
      <c r="AI28" s="203" t="b">
        <f t="shared" si="6"/>
        <v>0</v>
      </c>
      <c r="AJ28" s="203" t="b">
        <f t="shared" si="6"/>
        <v>0</v>
      </c>
      <c r="AK28" s="203" t="b">
        <f t="shared" si="6"/>
        <v>0</v>
      </c>
      <c r="AL28" s="203" t="b">
        <f t="shared" si="6"/>
        <v>0</v>
      </c>
      <c r="AM28" s="203" t="b">
        <f t="shared" si="6"/>
        <v>0</v>
      </c>
      <c r="AN28" s="203" t="b">
        <f t="shared" si="6"/>
        <v>0</v>
      </c>
      <c r="AO28" s="203" t="b">
        <f t="shared" si="6"/>
        <v>0</v>
      </c>
    </row>
    <row r="29" spans="1:57" ht="34.9" customHeight="1">
      <c r="A29" s="49"/>
      <c r="B29" s="279" t="s">
        <v>376</v>
      </c>
      <c r="C29" s="33"/>
      <c r="D29" s="33"/>
      <c r="E29" s="33"/>
      <c r="F29" s="33"/>
      <c r="G29" s="33"/>
      <c r="H29" s="33"/>
      <c r="I29" s="33"/>
      <c r="J29" s="33"/>
      <c r="K29" s="33"/>
      <c r="L29" s="33"/>
      <c r="M29" s="33"/>
      <c r="N29" s="33"/>
      <c r="O29" s="187" t="str">
        <f>IF(COUNTIF(Q29:AB29,TRUE)&gt;0,"Favor revisar los precios: Se espera que el precio unitario por mantenimiento preventivo aumente con la dificultad de acceso a la sede y la capacidad de las UPS, y que disminuya al aumentar la cantidad de UPS por sede","")</f>
        <v/>
      </c>
      <c r="P29" s="75"/>
      <c r="Q29" s="185" t="b">
        <f>AND(C29&lt;&gt;"",C28&lt;&gt;"",C29&gt;=C28)</f>
        <v>0</v>
      </c>
      <c r="R29" s="185" t="b">
        <f>OR(AND(C29&lt;&gt;"",D29&lt;&gt;"",D29&lt;=C29),AND(D29&lt;&gt;"",D28&lt;&gt;"",D29&gt;=D28))</f>
        <v>0</v>
      </c>
      <c r="S29" s="185" t="b">
        <f>OR(AND(D29&lt;&gt;"",E29&lt;&gt;"",E29&lt;=D29),AND(E29&lt;&gt;"",E28&lt;&gt;"",E29&gt;=E28))</f>
        <v>0</v>
      </c>
      <c r="T29" s="185" t="b">
        <f>OR(AND(F29&lt;&gt;"",F28&lt;&gt;"",F29&gt;=F28),AND(F29&lt;C29,F29&lt;&gt;"",C29&lt;&gt;""))</f>
        <v>0</v>
      </c>
      <c r="U29" s="185" t="b">
        <f>OR(AND(F29&lt;&gt;"",G29&lt;&gt;"",G29&lt;=F29),AND(G29&lt;&gt;"",G28&lt;&gt;"",G29&gt;=G28),AND(G29&lt;D29,G29&lt;&gt;"",D29&lt;&gt;""))</f>
        <v>0</v>
      </c>
      <c r="V29" s="185" t="b">
        <f>OR(AND(G29&lt;&gt;"",H29&lt;&gt;"",H29&lt;=G29),AND(H29&lt;&gt;"",H28&lt;&gt;"",H29&gt;=H28),AND(H29&lt;E29,H29&lt;&gt;"",E29&lt;&gt;""))</f>
        <v>0</v>
      </c>
      <c r="W29" s="185" t="b">
        <f t="shared" ref="W29" si="7">OR(AND(I29&lt;&gt;"",I28&lt;&gt;"",I29&gt;=I28),AND(I29&lt;F29,I29&lt;&gt;"",F29&lt;&gt;""))</f>
        <v>0</v>
      </c>
      <c r="X29" s="185" t="b">
        <f t="shared" ref="X29" si="8">OR(AND(I29&lt;&gt;"",J29&lt;&gt;"",J29&lt;=I29),AND(J29&lt;&gt;"",J28&lt;&gt;"",J29&gt;=J28),AND(J29&lt;G29,J29&lt;&gt;"",G29&lt;&gt;""))</f>
        <v>0</v>
      </c>
      <c r="Y29" s="185" t="b">
        <f t="shared" ref="Y29" si="9">OR(AND(J29&lt;&gt;"",K29&lt;&gt;"",K29&lt;=J29),AND(K29&lt;&gt;"",K28&lt;&gt;"",K29&gt;=K28),AND(K29&lt;H29,K29&lt;&gt;"",H29&lt;&gt;""))</f>
        <v>0</v>
      </c>
      <c r="Z29" s="185" t="b">
        <f t="shared" ref="Z29" si="10">OR(AND(L29&lt;&gt;"",L28&lt;&gt;"",L29&gt;=L28),AND(L29&lt;I29,L29&lt;&gt;"",I29&lt;&gt;""))</f>
        <v>0</v>
      </c>
      <c r="AA29" s="185" t="b">
        <f t="shared" ref="AA29" si="11">OR(AND(L29&lt;&gt;"",M29&lt;&gt;"",M29&lt;=L29),AND(M29&lt;&gt;"",M28&lt;&gt;"",M29&gt;=M28),AND(M29&lt;J29,M29&lt;&gt;"",J29&lt;&gt;""))</f>
        <v>0</v>
      </c>
      <c r="AB29" s="185" t="b">
        <f t="shared" ref="AB29" si="12">OR(AND(M29&lt;&gt;"",N29&lt;&gt;"",N29&lt;=M29),AND(N29&lt;&gt;"",N28&lt;&gt;"",N29&gt;=N28),AND(N29&lt;K29,N29&lt;&gt;"",K29&lt;&gt;""))</f>
        <v>0</v>
      </c>
      <c r="AD29" s="203" t="b">
        <f t="shared" si="6"/>
        <v>0</v>
      </c>
      <c r="AE29" s="203" t="b">
        <f t="shared" si="6"/>
        <v>0</v>
      </c>
      <c r="AF29" s="203" t="b">
        <f t="shared" si="6"/>
        <v>0</v>
      </c>
      <c r="AG29" s="203" t="b">
        <f t="shared" si="6"/>
        <v>0</v>
      </c>
      <c r="AH29" s="203" t="b">
        <f t="shared" si="6"/>
        <v>0</v>
      </c>
      <c r="AI29" s="203" t="b">
        <f t="shared" si="6"/>
        <v>0</v>
      </c>
      <c r="AJ29" s="203" t="b">
        <f t="shared" si="6"/>
        <v>0</v>
      </c>
      <c r="AK29" s="203" t="b">
        <f t="shared" si="6"/>
        <v>0</v>
      </c>
      <c r="AL29" s="203" t="b">
        <f t="shared" si="6"/>
        <v>0</v>
      </c>
      <c r="AM29" s="203" t="b">
        <f t="shared" si="6"/>
        <v>0</v>
      </c>
      <c r="AN29" s="203" t="b">
        <f t="shared" si="6"/>
        <v>0</v>
      </c>
      <c r="AO29" s="203" t="b">
        <f t="shared" si="6"/>
        <v>0</v>
      </c>
    </row>
    <row r="30" spans="1:57" ht="34.9" customHeight="1">
      <c r="A30" s="49"/>
      <c r="B30" s="279" t="s">
        <v>375</v>
      </c>
      <c r="C30" s="33"/>
      <c r="D30" s="33"/>
      <c r="E30" s="33"/>
      <c r="F30" s="33"/>
      <c r="G30" s="33"/>
      <c r="H30" s="33"/>
      <c r="I30" s="33"/>
      <c r="J30" s="33"/>
      <c r="K30" s="33"/>
      <c r="L30" s="33"/>
      <c r="M30" s="33"/>
      <c r="N30" s="33"/>
      <c r="O30" s="187" t="str">
        <f>IF(COUNTIF(Q30:AB30,TRUE)&gt;0,"Favor revisar los precios: Se espera que el precio unitario por mantenimiento preventivo aumente con la dificultad de acceso a la sede y la capacidad de las UPS, y que disminuya al aumentar la cantidad de UPS por sede","")</f>
        <v/>
      </c>
      <c r="P30" s="75"/>
      <c r="Q30" s="185" t="b">
        <f>AND(C30&lt;&gt;"",C30&lt;&gt;MIN(C28:C30))</f>
        <v>0</v>
      </c>
      <c r="R30" s="185" t="b">
        <f>OR(AND(C30&lt;&gt;"",D30&lt;&gt;"",D30&lt;=C30),AND(D30&lt;&gt;"",D30&lt;&gt;MIN(D28:D30)))</f>
        <v>0</v>
      </c>
      <c r="S30" s="185" t="b">
        <f>OR(AND(D30&lt;&gt;"",E30&lt;&gt;"",E30&lt;=D30),AND(E30&lt;&gt;"",E30&lt;&gt;MIN(E28:E30)))</f>
        <v>0</v>
      </c>
      <c r="T30" s="185" t="b">
        <f>OR(AND(F30&lt;&gt;"",F30&lt;&gt;MIN(F28:F30)),AND(F30&lt;C30,F30&lt;&gt;"",C30&lt;&gt;""))</f>
        <v>0</v>
      </c>
      <c r="U30" s="185" t="b">
        <f>OR(AND(F30&lt;&gt;"",G30&lt;&gt;"",G30&lt;=F30),AND(G30&lt;&gt;"",G30&lt;&gt;MIN(G28:G30)),AND(G30&lt;D30,G30&lt;&gt;"",D30&lt;&gt;""))</f>
        <v>0</v>
      </c>
      <c r="V30" s="185" t="b">
        <f>OR(AND(G30&lt;&gt;"",H30&lt;&gt;"",H30&lt;=G30),AND(H30&lt;&gt;"",H30&lt;&gt;MIN(H28:H30)))</f>
        <v>0</v>
      </c>
      <c r="W30" s="185" t="b">
        <f t="shared" ref="W30" si="13">OR(AND(I30&lt;&gt;"",I30&lt;&gt;MIN(I28:I30)),AND(I30&lt;F30,I30&lt;&gt;"",F30&lt;&gt;""))</f>
        <v>0</v>
      </c>
      <c r="X30" s="185" t="b">
        <f t="shared" ref="X30" si="14">OR(AND(I30&lt;&gt;"",J30&lt;&gt;"",J30&lt;=I30),AND(J30&lt;&gt;"",J30&lt;&gt;MIN(J28:J30)),AND(J30&lt;G30,J30&lt;&gt;"",G30&lt;&gt;""))</f>
        <v>0</v>
      </c>
      <c r="Y30" s="185" t="b">
        <f t="shared" ref="Y30" si="15">OR(AND(J30&lt;&gt;"",K30&lt;&gt;"",K30&lt;=J30),AND(K30&lt;&gt;"",K30&lt;&gt;MIN(K28:K30)))</f>
        <v>0</v>
      </c>
      <c r="Z30" s="185" t="b">
        <f t="shared" ref="Z30" si="16">OR(AND(L30&lt;&gt;"",L30&lt;&gt;MIN(L28:L30)),AND(L30&lt;I30,L30&lt;&gt;"",I30&lt;&gt;""))</f>
        <v>0</v>
      </c>
      <c r="AA30" s="185" t="b">
        <f t="shared" ref="AA30" si="17">OR(AND(L30&lt;&gt;"",M30&lt;&gt;"",M30&lt;=L30),AND(M30&lt;&gt;"",M30&lt;&gt;MIN(M28:M30)),AND(M30&lt;J30,M30&lt;&gt;"",J30&lt;&gt;""))</f>
        <v>0</v>
      </c>
      <c r="AB30" s="185" t="b">
        <f t="shared" ref="AB30" si="18">OR(AND(M30&lt;&gt;"",N30&lt;&gt;"",N30&lt;=M30),AND(N30&lt;&gt;"",N30&lt;&gt;MIN(N28:N30)))</f>
        <v>0</v>
      </c>
      <c r="AD30" s="203" t="b">
        <f t="shared" si="6"/>
        <v>0</v>
      </c>
      <c r="AE30" s="203" t="b">
        <f t="shared" si="6"/>
        <v>0</v>
      </c>
      <c r="AF30" s="203" t="b">
        <f t="shared" si="6"/>
        <v>0</v>
      </c>
      <c r="AG30" s="203" t="b">
        <f t="shared" si="6"/>
        <v>0</v>
      </c>
      <c r="AH30" s="203" t="b">
        <f t="shared" si="6"/>
        <v>0</v>
      </c>
      <c r="AI30" s="203" t="b">
        <f t="shared" si="6"/>
        <v>0</v>
      </c>
      <c r="AJ30" s="203" t="b">
        <f t="shared" si="6"/>
        <v>0</v>
      </c>
      <c r="AK30" s="203" t="b">
        <f t="shared" si="6"/>
        <v>0</v>
      </c>
      <c r="AL30" s="203" t="b">
        <f t="shared" si="6"/>
        <v>0</v>
      </c>
      <c r="AM30" s="203" t="b">
        <f t="shared" si="6"/>
        <v>0</v>
      </c>
      <c r="AN30" s="203" t="b">
        <f t="shared" si="6"/>
        <v>0</v>
      </c>
      <c r="AO30" s="203" t="b">
        <f t="shared" si="6"/>
        <v>0</v>
      </c>
    </row>
    <row r="31" spans="1:57" ht="6.75" customHeight="1">
      <c r="A31" s="49"/>
      <c r="B31"/>
      <c r="C31"/>
      <c r="D31"/>
      <c r="E31"/>
      <c r="F31"/>
      <c r="G31"/>
      <c r="H31"/>
      <c r="I31"/>
      <c r="J31"/>
      <c r="K31"/>
      <c r="L31"/>
      <c r="M31"/>
      <c r="N31"/>
      <c r="O31" s="73"/>
      <c r="P31" s="96"/>
    </row>
    <row r="32" spans="1:57" ht="19.5" customHeight="1">
      <c r="A32" s="49"/>
      <c r="B32" s="213" t="s">
        <v>107</v>
      </c>
      <c r="C32" s="406" t="s">
        <v>108</v>
      </c>
      <c r="D32" s="407"/>
      <c r="E32" s="408"/>
      <c r="F32" s="406" t="s">
        <v>109</v>
      </c>
      <c r="G32" s="407"/>
      <c r="H32" s="408"/>
      <c r="I32" s="406" t="s">
        <v>117</v>
      </c>
      <c r="J32" s="407"/>
      <c r="K32" s="408"/>
      <c r="L32" s="406" t="s">
        <v>118</v>
      </c>
      <c r="M32" s="407"/>
      <c r="N32" s="408"/>
      <c r="O32"/>
      <c r="P32" s="184"/>
      <c r="Q32" s="184"/>
      <c r="R32" s="184"/>
      <c r="S32" s="184"/>
      <c r="T32" s="184"/>
      <c r="U32" s="184"/>
      <c r="V32" s="184"/>
      <c r="W32" s="184"/>
      <c r="X32" s="184"/>
      <c r="Y32" s="184"/>
    </row>
    <row r="33" spans="1:25" ht="29.45" customHeight="1">
      <c r="A33" s="49"/>
      <c r="B33" s="277" t="s">
        <v>390</v>
      </c>
      <c r="C33" s="179" t="s">
        <v>31</v>
      </c>
      <c r="D33" s="179" t="s">
        <v>32</v>
      </c>
      <c r="E33" s="179" t="s">
        <v>33</v>
      </c>
      <c r="F33" s="179" t="s">
        <v>31</v>
      </c>
      <c r="G33" s="179" t="s">
        <v>32</v>
      </c>
      <c r="H33" s="179" t="s">
        <v>33</v>
      </c>
      <c r="I33" s="179" t="s">
        <v>31</v>
      </c>
      <c r="J33" s="179" t="s">
        <v>32</v>
      </c>
      <c r="K33" s="179" t="s">
        <v>33</v>
      </c>
      <c r="L33" s="179" t="s">
        <v>31</v>
      </c>
      <c r="M33" s="179" t="s">
        <v>32</v>
      </c>
      <c r="N33" s="179" t="s">
        <v>33</v>
      </c>
      <c r="O33"/>
      <c r="P33" s="184"/>
      <c r="Q33" s="184"/>
      <c r="R33" s="184"/>
      <c r="S33" s="184"/>
      <c r="T33" s="184"/>
      <c r="U33" s="184"/>
      <c r="V33" s="184"/>
      <c r="W33" s="184"/>
      <c r="X33" s="184"/>
      <c r="Y33" s="184"/>
    </row>
    <row r="34" spans="1:25" ht="19.5" customHeight="1">
      <c r="A34" s="49"/>
      <c r="B34" s="214" t="s">
        <v>110</v>
      </c>
      <c r="C34" s="436" t="s">
        <v>116</v>
      </c>
      <c r="D34" s="437"/>
      <c r="E34" s="437"/>
      <c r="F34" s="437"/>
      <c r="G34" s="437"/>
      <c r="H34" s="437"/>
      <c r="I34" s="437"/>
      <c r="J34" s="437"/>
      <c r="K34" s="437"/>
      <c r="L34" s="437"/>
      <c r="M34" s="437"/>
      <c r="N34" s="438"/>
      <c r="O34"/>
      <c r="P34" s="184"/>
      <c r="Q34" s="184"/>
      <c r="R34" s="184"/>
      <c r="S34" s="184"/>
      <c r="T34" s="184"/>
      <c r="U34" s="184"/>
      <c r="V34" s="184"/>
      <c r="W34" s="184"/>
      <c r="X34" s="184"/>
      <c r="Y34" s="184"/>
    </row>
    <row r="35" spans="1:25" ht="34.15" customHeight="1">
      <c r="A35" s="1"/>
      <c r="B35" s="279" t="s">
        <v>377</v>
      </c>
      <c r="C35" s="186" t="str">
        <f>IFERROR(IF(OR(AND($G$15="",C28=""),AND($G$15="No cotiza",C28="No cotiza")),"No cotiza",IF(OR($G$15="",$G$15="No cotiza"),"Especifique la tarifa IVA",IF(OR(C28="",C28="No cotiza"),"Especifique el precio unitario antes de IVA",ROUND(C28*(1+$G$15),0)))),"Imposible calcular")</f>
        <v>No cotiza</v>
      </c>
      <c r="D35" s="186" t="str">
        <f t="shared" ref="D35:N35" si="19">IFERROR(IF(OR(AND($G$15="",D28=""),AND($G$15="No cotiza",D28="No cotiza")),"No cotiza",IF(OR($G$15="",$G$15="No cotiza"),"Especifique la tarifa IVA",IF(OR(D28="",D28="No cotiza"),"Especifique el precio unitario antes de IVA",ROUND(D28*(1+$G$15),0)))),"Imposible calcular")</f>
        <v>No cotiza</v>
      </c>
      <c r="E35" s="186" t="str">
        <f t="shared" si="19"/>
        <v>No cotiza</v>
      </c>
      <c r="F35" s="186" t="str">
        <f t="shared" si="19"/>
        <v>No cotiza</v>
      </c>
      <c r="G35" s="186" t="str">
        <f t="shared" si="19"/>
        <v>No cotiza</v>
      </c>
      <c r="H35" s="186" t="str">
        <f t="shared" si="19"/>
        <v>No cotiza</v>
      </c>
      <c r="I35" s="186" t="str">
        <f t="shared" si="19"/>
        <v>No cotiza</v>
      </c>
      <c r="J35" s="186" t="str">
        <f t="shared" si="19"/>
        <v>No cotiza</v>
      </c>
      <c r="K35" s="186" t="str">
        <f t="shared" si="19"/>
        <v>No cotiza</v>
      </c>
      <c r="L35" s="186" t="str">
        <f t="shared" si="19"/>
        <v>No cotiza</v>
      </c>
      <c r="M35" s="186" t="str">
        <f t="shared" si="19"/>
        <v>No cotiza</v>
      </c>
      <c r="N35" s="186" t="str">
        <f t="shared" si="19"/>
        <v>No cotiza</v>
      </c>
      <c r="O35"/>
      <c r="P35" s="184"/>
      <c r="Q35" s="184"/>
      <c r="R35" s="184"/>
      <c r="S35" s="184"/>
      <c r="T35" s="184"/>
      <c r="U35" s="184"/>
      <c r="V35" s="184"/>
      <c r="W35" s="184"/>
      <c r="X35" s="184"/>
      <c r="Y35" s="184"/>
    </row>
    <row r="36" spans="1:25" ht="34.15" customHeight="1">
      <c r="A36" s="1"/>
      <c r="B36" s="279" t="s">
        <v>376</v>
      </c>
      <c r="C36" s="186" t="str">
        <f t="shared" ref="C36:N36" si="20">IFERROR(IF(OR(AND($G$15="",C29=""),AND($G$15="No cotiza",C29="No cotiza")),"No cotiza",IF(OR($G$15="",$G$15="No cotiza"),"Especifique la tarifa IVA",IF(OR(C29="",C29="No cotiza"),"Especifique el precio unitario antes de IVA",ROUND(C29*(1+$G$15),0)))),"Imposible calcular")</f>
        <v>No cotiza</v>
      </c>
      <c r="D36" s="186" t="str">
        <f t="shared" si="20"/>
        <v>No cotiza</v>
      </c>
      <c r="E36" s="186" t="str">
        <f t="shared" si="20"/>
        <v>No cotiza</v>
      </c>
      <c r="F36" s="186" t="str">
        <f t="shared" si="20"/>
        <v>No cotiza</v>
      </c>
      <c r="G36" s="186" t="str">
        <f t="shared" si="20"/>
        <v>No cotiza</v>
      </c>
      <c r="H36" s="186" t="str">
        <f t="shared" si="20"/>
        <v>No cotiza</v>
      </c>
      <c r="I36" s="186" t="str">
        <f t="shared" si="20"/>
        <v>No cotiza</v>
      </c>
      <c r="J36" s="186" t="str">
        <f t="shared" si="20"/>
        <v>No cotiza</v>
      </c>
      <c r="K36" s="186" t="str">
        <f t="shared" si="20"/>
        <v>No cotiza</v>
      </c>
      <c r="L36" s="186" t="str">
        <f t="shared" si="20"/>
        <v>No cotiza</v>
      </c>
      <c r="M36" s="186" t="str">
        <f t="shared" si="20"/>
        <v>No cotiza</v>
      </c>
      <c r="N36" s="186" t="str">
        <f t="shared" si="20"/>
        <v>No cotiza</v>
      </c>
      <c r="O36"/>
      <c r="P36" s="184"/>
      <c r="Q36" s="184"/>
      <c r="R36" s="184"/>
      <c r="S36" s="184"/>
      <c r="T36" s="184"/>
      <c r="U36" s="184"/>
      <c r="V36" s="184"/>
      <c r="W36" s="184"/>
      <c r="X36" s="184"/>
      <c r="Y36" s="184"/>
    </row>
    <row r="37" spans="1:25" ht="34.15" customHeight="1">
      <c r="A37" s="1"/>
      <c r="B37" s="279" t="s">
        <v>375</v>
      </c>
      <c r="C37" s="186" t="str">
        <f t="shared" ref="C37:N37" si="21">IFERROR(IF(OR(AND($G$15="",C30=""),AND($G$15="No cotiza",C30="No cotiza")),"No cotiza",IF(OR($G$15="",$G$15="No cotiza"),"Especifique la tarifa IVA",IF(OR(C30="",C30="No cotiza"),"Especifique el precio unitario antes de IVA",ROUND(C30*(1+$G$15),0)))),"Imposible calcular")</f>
        <v>No cotiza</v>
      </c>
      <c r="D37" s="186" t="str">
        <f t="shared" si="21"/>
        <v>No cotiza</v>
      </c>
      <c r="E37" s="186" t="str">
        <f t="shared" si="21"/>
        <v>No cotiza</v>
      </c>
      <c r="F37" s="186" t="str">
        <f t="shared" si="21"/>
        <v>No cotiza</v>
      </c>
      <c r="G37" s="186" t="str">
        <f t="shared" si="21"/>
        <v>No cotiza</v>
      </c>
      <c r="H37" s="186" t="str">
        <f t="shared" si="21"/>
        <v>No cotiza</v>
      </c>
      <c r="I37" s="186" t="str">
        <f t="shared" si="21"/>
        <v>No cotiza</v>
      </c>
      <c r="J37" s="186" t="str">
        <f t="shared" si="21"/>
        <v>No cotiza</v>
      </c>
      <c r="K37" s="186" t="str">
        <f t="shared" si="21"/>
        <v>No cotiza</v>
      </c>
      <c r="L37" s="186" t="str">
        <f t="shared" si="21"/>
        <v>No cotiza</v>
      </c>
      <c r="M37" s="186" t="str">
        <f t="shared" si="21"/>
        <v>No cotiza</v>
      </c>
      <c r="N37" s="186" t="str">
        <f t="shared" si="21"/>
        <v>No cotiza</v>
      </c>
      <c r="O37"/>
      <c r="P37" s="184"/>
      <c r="Q37" s="184"/>
      <c r="R37" s="184"/>
      <c r="S37" s="184"/>
      <c r="T37" s="184"/>
      <c r="U37" s="184"/>
      <c r="V37" s="184"/>
      <c r="W37" s="184"/>
      <c r="X37" s="184"/>
      <c r="Y37" s="184"/>
    </row>
    <row r="38" spans="1:25" ht="6.75" customHeight="1"/>
    <row r="39" spans="1:25" ht="18">
      <c r="B39" s="434" t="s">
        <v>342</v>
      </c>
      <c r="C39" s="434"/>
      <c r="D39" s="434"/>
      <c r="E39" s="434"/>
      <c r="F39" s="434"/>
      <c r="G39" s="434"/>
      <c r="H39" s="434"/>
      <c r="I39" s="434"/>
      <c r="J39" s="434"/>
      <c r="K39" s="434"/>
      <c r="L39" s="435" t="str">
        <f>IFERROR(IF(SUMPRODUCT(C21:N23,C35:N37),SUMPRODUCT(C21:N23,C35:N37),""),"Imposible calcular")</f>
        <v/>
      </c>
      <c r="M39" s="435"/>
      <c r="N39" s="435"/>
    </row>
    <row r="40" spans="1:25" ht="6.75" customHeight="1">
      <c r="L40" s="433">
        <f>SUMPRODUCT(ROUND(C28:N30*(1+$G$15),0),C21:N23)</f>
        <v>0</v>
      </c>
      <c r="M40" s="433"/>
      <c r="N40" s="433"/>
    </row>
    <row r="41" spans="1:25">
      <c r="B41" s="295" t="s">
        <v>21</v>
      </c>
      <c r="C41" s="295"/>
      <c r="D41" s="295"/>
      <c r="E41" s="295"/>
      <c r="F41" s="295"/>
      <c r="G41" s="295"/>
      <c r="H41" s="295"/>
      <c r="I41" s="295"/>
      <c r="J41" s="295"/>
      <c r="K41" s="295"/>
      <c r="L41" s="295"/>
      <c r="M41" s="295"/>
      <c r="N41" s="295"/>
      <c r="O41" s="295"/>
    </row>
    <row r="42" spans="1:25" ht="51" customHeight="1">
      <c r="B42" s="296" t="s">
        <v>22</v>
      </c>
      <c r="C42" s="296"/>
      <c r="D42" s="296"/>
      <c r="E42" s="296"/>
      <c r="F42" s="296"/>
      <c r="G42" s="296"/>
      <c r="H42" s="296"/>
      <c r="I42" s="296"/>
      <c r="J42" s="296"/>
      <c r="K42" s="296"/>
      <c r="L42" s="296"/>
      <c r="M42" s="296"/>
      <c r="N42" s="296"/>
      <c r="O42" s="296"/>
    </row>
    <row r="43" spans="1:25" ht="42.75" customHeight="1">
      <c r="B43" s="432" t="s">
        <v>26</v>
      </c>
      <c r="C43" s="432"/>
      <c r="D43" s="432"/>
      <c r="E43" s="432"/>
      <c r="F43" s="432"/>
      <c r="G43" s="432"/>
      <c r="H43" s="432"/>
      <c r="I43" s="432"/>
      <c r="J43" s="432"/>
      <c r="K43" s="432"/>
      <c r="L43" s="432"/>
      <c r="M43" s="432"/>
      <c r="N43" s="432"/>
      <c r="O43" s="432"/>
    </row>
    <row r="44" spans="1:25" ht="19.5" customHeight="1">
      <c r="B44" s="351" t="s">
        <v>314</v>
      </c>
      <c r="C44" s="351"/>
      <c r="D44" s="351"/>
      <c r="E44" s="351"/>
      <c r="F44" s="351"/>
      <c r="G44" s="351"/>
      <c r="H44" s="351"/>
      <c r="I44" s="351"/>
      <c r="J44" s="351"/>
      <c r="K44" s="351"/>
      <c r="L44" s="351"/>
      <c r="M44" s="351"/>
      <c r="N44" s="351"/>
      <c r="O44" s="351"/>
    </row>
    <row r="45" spans="1:25" ht="15.75" customHeight="1">
      <c r="Y45" s="209"/>
    </row>
    <row r="46" spans="1:25" hidden="1">
      <c r="Y46" s="209"/>
    </row>
    <row r="47" spans="1:25" hidden="1">
      <c r="Y47" s="209"/>
    </row>
    <row r="48" spans="1:25" hidden="1">
      <c r="Y48" s="209"/>
    </row>
    <row r="49" spans="25:25" hidden="1">
      <c r="Y49" s="209"/>
    </row>
    <row r="50" spans="25:25" hidden="1">
      <c r="Y50" s="210"/>
    </row>
    <row r="51" spans="25:25" hidden="1"/>
    <row r="52" spans="25:25" hidden="1"/>
    <row r="53" spans="25:25" hidden="1"/>
    <row r="54" spans="25:25" hidden="1"/>
    <row r="55" spans="25:25" hidden="1"/>
    <row r="56" spans="25:25" hidden="1"/>
    <row r="57" spans="25:25" hidden="1"/>
    <row r="58" spans="25:25" hidden="1"/>
    <row r="59" spans="25:25" hidden="1"/>
    <row r="60" spans="25:25" hidden="1"/>
    <row r="61" spans="25:25" hidden="1"/>
    <row r="62" spans="25:25" hidden="1"/>
    <row r="63" spans="25:25" hidden="1"/>
    <row r="64" spans="25:25" hidden="1"/>
    <row r="65" spans="3:14" hidden="1"/>
    <row r="66" spans="3:14" hidden="1"/>
    <row r="67" spans="3:14" hidden="1"/>
    <row r="68" spans="3:14" hidden="1"/>
    <row r="69" spans="3:14" hidden="1">
      <c r="C69" s="180"/>
      <c r="D69" s="181"/>
      <c r="E69" s="181"/>
      <c r="F69" s="180"/>
      <c r="G69" s="180"/>
      <c r="H69" s="180"/>
      <c r="I69" s="180"/>
      <c r="J69" s="180"/>
      <c r="K69" s="180"/>
      <c r="L69" s="180"/>
      <c r="M69" s="180"/>
      <c r="N69" s="180"/>
    </row>
    <row r="70" spans="3:14" hidden="1">
      <c r="C70" s="180"/>
      <c r="D70" s="181"/>
      <c r="E70" s="181"/>
      <c r="F70" s="180"/>
      <c r="G70" s="180"/>
      <c r="H70" s="180"/>
      <c r="I70" s="180"/>
      <c r="J70" s="180"/>
      <c r="K70" s="180"/>
      <c r="L70" s="180"/>
      <c r="M70" s="180"/>
      <c r="N70" s="180"/>
    </row>
    <row r="71" spans="3:14" hidden="1">
      <c r="C71" s="180"/>
      <c r="D71" s="181"/>
      <c r="E71" s="181"/>
      <c r="F71" s="180"/>
      <c r="G71" s="180"/>
      <c r="H71" s="180"/>
      <c r="I71" s="180"/>
      <c r="J71" s="180"/>
      <c r="K71" s="180"/>
      <c r="L71" s="180"/>
      <c r="M71" s="180"/>
      <c r="N71" s="180"/>
    </row>
    <row r="72" spans="3:14" hidden="1"/>
  </sheetData>
  <sheetProtection algorithmName="SHA-512" hashValue="1rq18nHGurdAHHhIaSvZu0XICle+yf2lKAh3gIY8Q+W6h8FvxHKlT5bFYDv8NvjNgD8LbNujqjYAaPUutmd1AQ==" saltValue="UsY6u5DBoIuR/BsCOsq8+g==" spinCount="100000" sheet="1" objects="1" scenarios="1"/>
  <customSheetViews>
    <customSheetView guid="{2DE05A1E-2A9D-45CF-B641-9402CFE8498D}" scale="85" showGridLines="0" fitToPage="1" hiddenRows="1" hiddenColumns="1">
      <selection activeCell="B15" sqref="B15:N15"/>
      <pageMargins left="0.51181102362204722" right="0.51181102362204722" top="0.74803149606299213" bottom="0.55118110236220474" header="0.31496062992125984" footer="0.31496062992125984"/>
      <printOptions horizontalCentered="1"/>
      <pageSetup scale="45" fitToHeight="0" orientation="landscape" r:id="rId1"/>
    </customSheetView>
    <customSheetView guid="{16B7AF3D-8B09-44EC-A8B4-3132B93ABEA1}" scale="85" showGridLines="0" fitToPage="1" hiddenRows="1" hiddenColumns="1">
      <selection activeCell="C10" sqref="C10"/>
      <pageMargins left="0.51181102362204722" right="0.51181102362204722" top="0.74803149606299213" bottom="0.55118110236220474" header="0.31496062992125984" footer="0.31496062992125984"/>
      <printOptions horizontalCentered="1"/>
      <pageSetup scale="45" fitToHeight="0" orientation="landscape" r:id="rId2"/>
    </customSheetView>
  </customSheetViews>
  <mergeCells count="33">
    <mergeCell ref="O25:O27"/>
    <mergeCell ref="B41:O41"/>
    <mergeCell ref="B42:O42"/>
    <mergeCell ref="B43:O43"/>
    <mergeCell ref="B44:O44"/>
    <mergeCell ref="L40:N40"/>
    <mergeCell ref="L32:N32"/>
    <mergeCell ref="C32:E32"/>
    <mergeCell ref="F32:H32"/>
    <mergeCell ref="B39:K39"/>
    <mergeCell ref="L39:N39"/>
    <mergeCell ref="I32:K32"/>
    <mergeCell ref="C34:N34"/>
    <mergeCell ref="B4:O4"/>
    <mergeCell ref="B10:O10"/>
    <mergeCell ref="B11:O11"/>
    <mergeCell ref="B13:O13"/>
    <mergeCell ref="B2:N2"/>
    <mergeCell ref="M6:O6"/>
    <mergeCell ref="B12:O12"/>
    <mergeCell ref="B15:C15"/>
    <mergeCell ref="C16:F16"/>
    <mergeCell ref="C27:N27"/>
    <mergeCell ref="C18:E18"/>
    <mergeCell ref="F18:H18"/>
    <mergeCell ref="I18:K18"/>
    <mergeCell ref="L25:N25"/>
    <mergeCell ref="I25:K25"/>
    <mergeCell ref="F25:H25"/>
    <mergeCell ref="L18:N18"/>
    <mergeCell ref="C20:N20"/>
    <mergeCell ref="C25:E25"/>
    <mergeCell ref="B17:N17"/>
  </mergeCells>
  <conditionalFormatting sqref="C27:N30">
    <cfRule type="containsText" dxfId="48" priority="6" operator="containsText" text="No cotiza">
      <formula>NOT(ISERROR(SEARCH("No cotiza",C27)))</formula>
    </cfRule>
  </conditionalFormatting>
  <conditionalFormatting sqref="C35:N37">
    <cfRule type="containsText" dxfId="47" priority="3" operator="containsText" text="No cotiza">
      <formula>NOT(ISERROR(SEARCH("No cotiza",C35)))</formula>
    </cfRule>
  </conditionalFormatting>
  <conditionalFormatting sqref="C28:N30">
    <cfRule type="expression" dxfId="46" priority="2">
      <formula>(Q28=TRUE)</formula>
    </cfRule>
  </conditionalFormatting>
  <conditionalFormatting sqref="O28:P30">
    <cfRule type="containsText" dxfId="45" priority="1" operator="containsText" text="Favor revisar los precios">
      <formula>NOT(ISERROR(SEARCH("Favor revisar los precios",O28)))</formula>
    </cfRule>
  </conditionalFormatting>
  <dataValidations count="4">
    <dataValidation type="date" allowBlank="1" showInputMessage="1" showErrorMessage="1" errorTitle="Fecha actual" error="Favor diligenciar con la fecha del día en que se diligencia" promptTitle="Fecha actual" prompt="Favor diligenciar con la fecha del día en que se diligencia" sqref="M6">
      <formula1>TODAY()</formula1>
      <formula2>TODAY()</formula2>
    </dataValidation>
    <dataValidation type="whole" allowBlank="1" showInputMessage="1" showErrorMessage="1" errorTitle="Precio Unitario antes de IVA" error="Debe ser un valor entero mayor que cero" sqref="C28:N30">
      <formula1>0</formula1>
      <formula2>9.99999999999999E+39</formula2>
    </dataValidation>
    <dataValidation type="decimal" allowBlank="1" showInputMessage="1" showErrorMessage="1" errorTitle="Tarifa IVA" error="La tarifa IVA debe ser un valor numerico manor o igual que 0" promptTitle="Tarifa IVA" prompt="Si es diferente a 19%, favor adjuntar justificación" sqref="G15">
      <formula1>0</formula1>
      <formula2>1</formula2>
    </dataValidation>
    <dataValidation type="whole" allowBlank="1" showInputMessage="1" showErrorMessage="1" errorTitle="Precio Unitario antes de IVA" error="Debe ser un valor entero mayor que cero" sqref="C35:N37">
      <formula1>0</formula1>
      <formula2>9.99999999999999E+36</formula2>
    </dataValidation>
  </dataValidations>
  <printOptions horizontalCentered="1"/>
  <pageMargins left="0.39370078740157483" right="0.39370078740157483" top="0.39370078740157483" bottom="0.39370078740157483" header="0" footer="0"/>
  <pageSetup scale="51"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tint="-0.499984740745262"/>
    <pageSetUpPr fitToPage="1"/>
  </sheetPr>
  <dimension ref="A1:P83"/>
  <sheetViews>
    <sheetView showGridLines="0" zoomScaleNormal="100" zoomScaleSheetLayoutView="100" workbookViewId="0"/>
  </sheetViews>
  <sheetFormatPr baseColWidth="10" defaultColWidth="0" defaultRowHeight="0" customHeight="1" zeroHeight="1"/>
  <cols>
    <col min="1" max="1" width="2.875" style="96" customWidth="1"/>
    <col min="2" max="2" width="19.875" style="96" customWidth="1"/>
    <col min="3" max="11" width="15.125" style="96" customWidth="1"/>
    <col min="12" max="12" width="3.375" style="96" customWidth="1"/>
    <col min="13" max="13" width="11.5" style="96" hidden="1" customWidth="1"/>
    <col min="14" max="16" width="0" style="96" hidden="1" customWidth="1"/>
    <col min="17" max="16384" width="11.5" style="96" hidden="1"/>
  </cols>
  <sheetData>
    <row r="1" spans="2:11" ht="14.25"/>
    <row r="2" spans="2:11" ht="60.75" customHeight="1">
      <c r="B2" s="447" t="s">
        <v>343</v>
      </c>
      <c r="C2" s="447"/>
      <c r="D2" s="447"/>
      <c r="E2" s="447"/>
      <c r="F2" s="447"/>
      <c r="G2" s="447"/>
      <c r="H2" s="447"/>
      <c r="I2" s="447"/>
      <c r="J2" s="297" t="s">
        <v>27</v>
      </c>
      <c r="K2" s="297"/>
    </row>
    <row r="3" spans="2:11" ht="4.9000000000000004" customHeight="1">
      <c r="B3" s="78"/>
      <c r="C3" s="82"/>
      <c r="D3" s="81"/>
      <c r="E3" s="81"/>
      <c r="F3" s="81"/>
      <c r="G3" s="206"/>
      <c r="H3" s="206"/>
      <c r="I3" s="206"/>
      <c r="J3" s="82"/>
    </row>
    <row r="4" spans="2:11" ht="18" customHeight="1" thickBot="1">
      <c r="B4" s="448" t="s">
        <v>345</v>
      </c>
      <c r="C4" s="448"/>
      <c r="D4" s="448"/>
      <c r="E4" s="448"/>
      <c r="F4" s="448"/>
      <c r="G4" s="448"/>
      <c r="H4" s="448"/>
      <c r="I4" s="448"/>
      <c r="J4" s="448"/>
      <c r="K4" s="448"/>
    </row>
    <row r="5" spans="2:11" ht="4.9000000000000004" customHeight="1" thickTop="1">
      <c r="B5" s="83"/>
      <c r="C5" s="83"/>
      <c r="D5" s="83"/>
      <c r="E5" s="83"/>
      <c r="F5" s="83"/>
      <c r="G5" s="83"/>
      <c r="H5" s="83"/>
      <c r="I5" s="83"/>
    </row>
    <row r="6" spans="2:11" ht="18.75" customHeight="1">
      <c r="B6" s="215" t="s">
        <v>0</v>
      </c>
      <c r="C6" s="103" t="str">
        <f>IF('4-Mtto Corr'!C6="","",'4-Mtto Corr'!C6)</f>
        <v/>
      </c>
      <c r="D6" s="104"/>
      <c r="E6" s="217"/>
      <c r="F6" s="216" t="s">
        <v>1</v>
      </c>
      <c r="G6" s="106" t="str">
        <f>IF('4-Mtto Corr'!H6="","",'4-Mtto Corr'!H6)</f>
        <v/>
      </c>
      <c r="H6" s="105"/>
      <c r="I6" s="84" t="s">
        <v>2</v>
      </c>
      <c r="J6" s="445" t="str">
        <f>IF('1-Suministro'!I6&lt;&gt;"",'1-Suministro'!I6,"")</f>
        <v/>
      </c>
      <c r="K6" s="446"/>
    </row>
    <row r="7" spans="2:11" ht="18.75" customHeight="1">
      <c r="B7" s="85" t="s">
        <v>3</v>
      </c>
      <c r="C7" s="106" t="str">
        <f>IF('4-Mtto Corr'!C7="","",'4-Mtto Corr'!C7)</f>
        <v/>
      </c>
      <c r="D7" s="104"/>
      <c r="E7" s="217"/>
      <c r="F7" s="84" t="s">
        <v>4</v>
      </c>
      <c r="G7" s="106" t="str">
        <f>IF('4-Mtto Corr'!H7="","",'4-Mtto Corr'!H7)</f>
        <v/>
      </c>
      <c r="H7" s="105"/>
      <c r="I7" s="84" t="s">
        <v>5</v>
      </c>
      <c r="J7" s="104" t="str">
        <f>IF('1-Suministro'!I7&lt;&gt;"",'1-Suministro'!I7,"")</f>
        <v/>
      </c>
      <c r="K7" s="105"/>
    </row>
    <row r="8" spans="2:11" ht="18.75" customHeight="1">
      <c r="B8" s="85" t="s">
        <v>6</v>
      </c>
      <c r="C8" s="106" t="str">
        <f>IF('4-Mtto Corr'!C8="","",'4-Mtto Corr'!C8)</f>
        <v/>
      </c>
      <c r="D8" s="104"/>
      <c r="E8" s="217"/>
      <c r="F8" s="84" t="s">
        <v>7</v>
      </c>
      <c r="G8" s="106" t="str">
        <f>IF('4-Mtto Corr'!H8="","",'4-Mtto Corr'!H8)</f>
        <v/>
      </c>
      <c r="H8" s="105"/>
      <c r="I8" s="84" t="s">
        <v>8</v>
      </c>
      <c r="J8" s="104" t="str">
        <f>IF('1-Suministro'!I8&lt;&gt;"",'1-Suministro'!I8,"")</f>
        <v/>
      </c>
      <c r="K8" s="105"/>
    </row>
    <row r="9" spans="2:11" ht="4.5" customHeight="1">
      <c r="B9" s="78"/>
      <c r="C9" s="97"/>
      <c r="D9" s="87"/>
      <c r="E9" s="87"/>
      <c r="F9" s="87"/>
      <c r="G9" s="88"/>
      <c r="H9" s="88"/>
      <c r="I9" s="88"/>
      <c r="J9" s="89"/>
    </row>
    <row r="10" spans="2:11" ht="18.75" customHeight="1">
      <c r="B10" s="452" t="s">
        <v>340</v>
      </c>
      <c r="C10" s="453"/>
      <c r="D10" s="453"/>
      <c r="E10" s="453"/>
      <c r="F10" s="453"/>
      <c r="G10" s="453"/>
      <c r="H10" s="453"/>
      <c r="I10" s="453"/>
      <c r="J10" s="453"/>
      <c r="K10" s="454"/>
    </row>
    <row r="11" spans="2:11" ht="115.5" customHeight="1">
      <c r="B11" s="449" t="s">
        <v>209</v>
      </c>
      <c r="C11" s="450"/>
      <c r="D11" s="450"/>
      <c r="E11" s="450"/>
      <c r="F11" s="450"/>
      <c r="G11" s="450"/>
      <c r="H11" s="450"/>
      <c r="I11" s="450"/>
      <c r="J11" s="450"/>
      <c r="K11" s="451"/>
    </row>
    <row r="12" spans="2:11" ht="5.45" customHeight="1">
      <c r="B12" s="90"/>
      <c r="C12" s="90"/>
      <c r="D12" s="90"/>
      <c r="E12" s="90"/>
      <c r="F12" s="90"/>
      <c r="G12" s="90"/>
      <c r="H12" s="90"/>
      <c r="I12" s="90"/>
      <c r="J12" s="90"/>
    </row>
    <row r="13" spans="2:11" ht="13.5" customHeight="1">
      <c r="B13" s="444" t="s">
        <v>10</v>
      </c>
      <c r="C13" s="444"/>
      <c r="D13" s="444"/>
      <c r="E13" s="207" t="s">
        <v>346</v>
      </c>
      <c r="H13" s="90"/>
      <c r="I13" s="90"/>
      <c r="J13" s="90"/>
    </row>
    <row r="14" spans="2:11" ht="5.45" customHeight="1">
      <c r="B14" s="91"/>
      <c r="C14" s="91"/>
      <c r="D14" s="91"/>
      <c r="E14" s="91"/>
      <c r="F14" s="91"/>
      <c r="G14" s="91"/>
      <c r="H14" s="90"/>
      <c r="I14" s="90"/>
      <c r="J14" s="90"/>
    </row>
    <row r="15" spans="2:11" ht="18.75" customHeight="1">
      <c r="B15" s="439" t="s">
        <v>355</v>
      </c>
      <c r="C15" s="439"/>
      <c r="D15" s="439"/>
      <c r="E15" s="439"/>
      <c r="F15" s="439"/>
      <c r="G15" s="439"/>
      <c r="H15" s="439"/>
      <c r="I15" s="439"/>
      <c r="J15" s="439"/>
      <c r="K15" s="439"/>
    </row>
    <row r="16" spans="2:11" ht="39" customHeight="1">
      <c r="B16" s="440" t="s">
        <v>352</v>
      </c>
      <c r="C16" s="440"/>
      <c r="D16" s="439" t="s">
        <v>307</v>
      </c>
      <c r="E16" s="439"/>
      <c r="F16" s="439" t="s">
        <v>348</v>
      </c>
      <c r="G16" s="439"/>
      <c r="H16" s="439" t="s">
        <v>370</v>
      </c>
      <c r="I16" s="439"/>
      <c r="J16" s="439" t="s">
        <v>347</v>
      </c>
      <c r="K16" s="439"/>
    </row>
    <row r="17" spans="1:16" ht="27.75" customHeight="1">
      <c r="B17" s="455" t="s">
        <v>353</v>
      </c>
      <c r="C17" s="456"/>
      <c r="D17" s="441" t="s">
        <v>371</v>
      </c>
      <c r="E17" s="442"/>
      <c r="F17" s="442"/>
      <c r="G17" s="442"/>
      <c r="H17" s="442"/>
      <c r="I17" s="442"/>
      <c r="J17" s="442"/>
      <c r="K17" s="442"/>
    </row>
    <row r="18" spans="1:16" ht="36" customHeight="1">
      <c r="B18" s="440" t="s">
        <v>348</v>
      </c>
      <c r="C18" s="440"/>
      <c r="D18" s="218"/>
      <c r="E18" s="283">
        <v>3</v>
      </c>
      <c r="F18" s="284"/>
      <c r="G18" s="283">
        <v>5</v>
      </c>
      <c r="H18" s="284"/>
      <c r="I18" s="283">
        <v>3</v>
      </c>
      <c r="J18" s="284"/>
      <c r="K18" s="283">
        <v>2</v>
      </c>
    </row>
    <row r="19" spans="1:16" ht="36" customHeight="1">
      <c r="B19" s="440" t="s">
        <v>370</v>
      </c>
      <c r="C19" s="440"/>
      <c r="D19" s="218"/>
      <c r="E19" s="283">
        <v>0</v>
      </c>
      <c r="F19" s="284"/>
      <c r="G19" s="283">
        <v>4</v>
      </c>
      <c r="H19" s="284"/>
      <c r="I19" s="283">
        <v>13</v>
      </c>
      <c r="J19" s="284"/>
      <c r="K19" s="283">
        <v>0</v>
      </c>
    </row>
    <row r="20" spans="1:16" ht="36" customHeight="1">
      <c r="B20" s="440" t="s">
        <v>347</v>
      </c>
      <c r="C20" s="440"/>
      <c r="D20" s="218"/>
      <c r="E20" s="283">
        <v>0</v>
      </c>
      <c r="F20" s="284"/>
      <c r="G20" s="283">
        <v>0</v>
      </c>
      <c r="H20" s="284"/>
      <c r="I20" s="283">
        <v>1</v>
      </c>
      <c r="J20" s="284"/>
      <c r="K20" s="283">
        <v>1</v>
      </c>
    </row>
    <row r="21" spans="1:16" ht="13.5" customHeight="1">
      <c r="B21" s="91"/>
      <c r="C21" s="91"/>
      <c r="D21" s="91"/>
      <c r="E21" s="91"/>
      <c r="F21" s="91"/>
      <c r="G21" s="91"/>
      <c r="H21" s="90"/>
      <c r="I21" s="90"/>
      <c r="J21" s="90"/>
    </row>
    <row r="22" spans="1:16" ht="22.5" customHeight="1">
      <c r="B22" s="439" t="s">
        <v>356</v>
      </c>
      <c r="C22" s="439"/>
      <c r="D22" s="439"/>
      <c r="E22" s="439"/>
      <c r="F22" s="439"/>
      <c r="G22" s="439"/>
      <c r="H22" s="439"/>
      <c r="I22" s="439"/>
      <c r="J22" s="154" t="s">
        <v>14</v>
      </c>
      <c r="K22" s="32"/>
    </row>
    <row r="23" spans="1:16" ht="44.25" customHeight="1">
      <c r="A23" s="109"/>
      <c r="B23" s="245" t="s">
        <v>306</v>
      </c>
      <c r="C23" s="439" t="s">
        <v>307</v>
      </c>
      <c r="D23" s="439"/>
      <c r="E23" s="439" t="s">
        <v>348</v>
      </c>
      <c r="F23" s="439"/>
      <c r="G23" s="439" t="s">
        <v>370</v>
      </c>
      <c r="H23" s="439"/>
      <c r="I23" s="439" t="s">
        <v>347</v>
      </c>
      <c r="J23" s="439"/>
      <c r="K23" s="460" t="s">
        <v>361</v>
      </c>
    </row>
    <row r="24" spans="1:16" ht="39" customHeight="1">
      <c r="A24" s="109"/>
      <c r="B24" s="245" t="s">
        <v>308</v>
      </c>
      <c r="C24" s="221" t="s">
        <v>309</v>
      </c>
      <c r="D24" s="221" t="s">
        <v>354</v>
      </c>
      <c r="E24" s="221" t="s">
        <v>309</v>
      </c>
      <c r="F24" s="221" t="s">
        <v>354</v>
      </c>
      <c r="G24" s="221" t="s">
        <v>309</v>
      </c>
      <c r="H24" s="221" t="s">
        <v>354</v>
      </c>
      <c r="I24" s="221" t="s">
        <v>309</v>
      </c>
      <c r="J24" s="221" t="s">
        <v>354</v>
      </c>
      <c r="K24" s="460"/>
    </row>
    <row r="25" spans="1:16" ht="61.5" customHeight="1">
      <c r="A25" s="109"/>
      <c r="B25" s="242" t="s">
        <v>349</v>
      </c>
      <c r="C25" s="160"/>
      <c r="D25" s="243" t="str">
        <f>IFERROR(IF(OR(AND($K$22="",C25=""),AND($K$22="No cotiza",C25="No cotiza")),"No cotiza",IF(OR($K$22="",$K$22="No cotiza"),"Especifique la tarifa IVA",IF(OR(C25="",C25="No cotiza"),"Especifique el precio unitario antes de IVA",ROUND(C25*(1+$K$22),0)))),"Imposible calcular")</f>
        <v>No cotiza</v>
      </c>
      <c r="E25" s="160"/>
      <c r="F25" s="243" t="str">
        <f>IFERROR(IF(OR(AND($K$22="",E25=""),AND($K$22="No cotiza",E25="No cotiza")),"No cotiza",IF(OR($K$22="",$K$22="No cotiza"),"Especifique la tarifa IVA",IF(OR(E25="",E25="No cotiza"),"Especifique el precio unitario antes de IVA",ROUND(E25*(1+$K$22),0)))),"Imposible calcular")</f>
        <v>No cotiza</v>
      </c>
      <c r="G25" s="160"/>
      <c r="H25" s="243" t="str">
        <f>IFERROR(IF(OR(AND($K$22="",G25=""),AND($K$22="No cotiza",G25="No cotiza")),"No cotiza",IF(OR($K$22="",$K$22="No cotiza"),"Especifique la tarifa IVA",IF(OR(G25="",G25="No cotiza"),"Especifique el precio unitario antes de IVA",ROUND(G25*(1+$K$22),0)))),"Imposible calcular")</f>
        <v>No cotiza</v>
      </c>
      <c r="I25" s="160"/>
      <c r="J25" s="243" t="str">
        <f>IFERROR(IF(OR(AND($K$22="",I25=""),AND($K$22="No cotiza",I25="No cotiza")),"No cotiza",IF(OR($K$22="",$K$22="No cotiza"),"Especifique la tarifa IVA",IF(OR(I25="",I25="No cotiza"),"Especifique el precio unitario antes de IVA",ROUND(I25*(1+$K$22),0)))),"Imposible calcular")</f>
        <v>No cotiza</v>
      </c>
      <c r="K25" s="244" t="str">
        <f>IF(AND(E25&lt;&gt;"",G25&lt;&gt;"",G25&lt;E25),"Favor revisar precios, se espera que el precio unitario aumente con la dificultad de acceso",IF(AND(E25&lt;&gt;"",I25&lt;&gt;"",I25&lt;E25),"Favor revisar precios, se espera que el precio unitario aumente con la dificultad de acceso",IF(AND(G25&lt;&gt;"",I25&lt;&gt;"",I25&lt;G25),"Favor revisar precios, se espera que el precio unitario aumente con la dificultad de acceso","")))</f>
        <v/>
      </c>
      <c r="M25" s="96" t="b">
        <f t="shared" ref="M25:M27" si="0">+C25&lt;&gt;FALSE</f>
        <v>0</v>
      </c>
      <c r="N25" s="96" t="b">
        <f>+E25&lt;&gt;FALSE</f>
        <v>0</v>
      </c>
      <c r="O25" s="96" t="b">
        <f>+G25&lt;&gt;FALSE</f>
        <v>0</v>
      </c>
      <c r="P25" s="96" t="b">
        <f>+I25&lt;&gt;FALSE</f>
        <v>0</v>
      </c>
    </row>
    <row r="26" spans="1:16" ht="61.5" customHeight="1">
      <c r="A26" s="109"/>
      <c r="B26" s="219" t="s">
        <v>350</v>
      </c>
      <c r="C26" s="33"/>
      <c r="D26" s="95" t="str">
        <f>IFERROR(IF(OR(AND($K$22="",C26=""),AND($K$22="No cotiza",C26="No cotiza")),"No cotiza",IF(OR($K$22="",$K$22="No cotiza"),"Especifique la tarifa IVA",IF(OR(C26="",C26="No cotiza"),"Especifique el precio unitario antes de IVA",ROUND(C26*(1+$K$22),0)))),"Imposible calcular")</f>
        <v>No cotiza</v>
      </c>
      <c r="E26" s="33"/>
      <c r="F26" s="95" t="str">
        <f>IFERROR(IF(OR(AND($K$22="",E26=""),AND($K$22="No cotiza",E26="No cotiza")),"No cotiza",IF(OR($K$22="",$K$22="No cotiza"),"Especifique la tarifa IVA",IF(OR(E26="",E26="No cotiza"),"Especifique el precio unitario antes de IVA",ROUND(E26*(1+$K$22),0)))),"Imposible calcular")</f>
        <v>No cotiza</v>
      </c>
      <c r="G26" s="33"/>
      <c r="H26" s="95" t="str">
        <f>IFERROR(IF(OR(AND($K$22="",G26=""),AND($K$22="No cotiza",G26="No cotiza")),"No cotiza",IF(OR($K$22="",$K$22="No cotiza"),"Especifique la tarifa IVA",IF(OR(G26="",G26="No cotiza"),"Especifique el precio unitario antes de IVA",ROUND(G26*(1+$K$22),0)))),"Imposible calcular")</f>
        <v>No cotiza</v>
      </c>
      <c r="I26" s="33"/>
      <c r="J26" s="95" t="str">
        <f>IFERROR(IF(OR(AND($K$22="",I26=""),AND($K$22="No cotiza",I26="No cotiza")),"No cotiza",IF(OR($K$22="",$K$22="No cotiza"),"Especifique la tarifa IVA",IF(OR(I26="",I26="No cotiza"),"Especifique el precio unitario antes de IVA",ROUND(I26*(1+$K$22),0)))),"Imposible calcular")</f>
        <v>No cotiza</v>
      </c>
      <c r="K26" s="220" t="str">
        <f t="shared" ref="K26:K27" si="1">IF(AND(E26&lt;&gt;"",G26&lt;&gt;"",G26&lt;E26),"Favor revisar precios, se espera que el precio unitario aumente con la dificultad de acceso",IF(AND(E26&lt;&gt;"",I26&lt;&gt;"",I26&lt;E26),"Favor revisar precios, se espera que el precio unitario aumente con la dificultad de acceso",IF(AND(G26&lt;&gt;"",I26&lt;&gt;"",I26&lt;G26),"Favor revisar precios, se espera que el precio unitario aumente con la dificultad de acceso","")))</f>
        <v/>
      </c>
      <c r="M26" s="96" t="b">
        <f t="shared" si="0"/>
        <v>0</v>
      </c>
      <c r="N26" s="96" t="b">
        <f>+E26&lt;&gt;FALSE</f>
        <v>0</v>
      </c>
      <c r="O26" s="96" t="b">
        <f>+G26&lt;&gt;FALSE</f>
        <v>0</v>
      </c>
      <c r="P26" s="96" t="b">
        <f>+I26&lt;&gt;FALSE</f>
        <v>0</v>
      </c>
    </row>
    <row r="27" spans="1:16" ht="61.5" customHeight="1">
      <c r="A27" s="109"/>
      <c r="B27" s="219" t="s">
        <v>351</v>
      </c>
      <c r="C27" s="33"/>
      <c r="D27" s="95" t="str">
        <f>IFERROR(IF(OR(AND($K$22="",C27=""),AND($K$22="No cotiza",C27="No cotiza")),"No cotiza",IF(OR($K$22="",$K$22="No cotiza"),"Especifique la tarifa IVA",IF(OR(C27="",C27="No cotiza"),"Especifique el precio unitario antes de IVA",ROUND(C27*(1+$K$22),0)))),"Imposible calcular")</f>
        <v>No cotiza</v>
      </c>
      <c r="E27" s="33"/>
      <c r="F27" s="95" t="str">
        <f>IFERROR(IF(OR(AND($K$22="",E27=""),AND($K$22="No cotiza",E27="No cotiza")),"No cotiza",IF(OR($K$22="",$K$22="No cotiza"),"Especifique la tarifa IVA",IF(OR(E27="",E27="No cotiza"),"Especifique el precio unitario antes de IVA",ROUND(E27*(1+$K$22),0)))),"Imposible calcular")</f>
        <v>No cotiza</v>
      </c>
      <c r="G27" s="33"/>
      <c r="H27" s="95" t="str">
        <f>IFERROR(IF(OR(AND($K$22="",G27=""),AND($K$22="No cotiza",G27="No cotiza")),"No cotiza",IF(OR($K$22="",$K$22="No cotiza"),"Especifique la tarifa IVA",IF(OR(G27="",G27="No cotiza"),"Especifique el precio unitario antes de IVA",ROUND(G27*(1+$K$22),0)))),"Imposible calcular")</f>
        <v>No cotiza</v>
      </c>
      <c r="I27" s="33"/>
      <c r="J27" s="95" t="str">
        <f>IFERROR(IF(OR(AND($K$22="",I27=""),AND($K$22="No cotiza",I27="No cotiza")),"No cotiza",IF(OR($K$22="",$K$22="No cotiza"),"Especifique la tarifa IVA",IF(OR(I27="",I27="No cotiza"),"Especifique el precio unitario antes de IVA",ROUND(I27*(1+$K$22),0)))),"Imposible calcular")</f>
        <v>No cotiza</v>
      </c>
      <c r="K27" s="220" t="str">
        <f t="shared" si="1"/>
        <v/>
      </c>
      <c r="M27" s="96" t="b">
        <f t="shared" si="0"/>
        <v>0</v>
      </c>
      <c r="N27" s="96" t="b">
        <f>+E27&lt;&gt;FALSE</f>
        <v>0</v>
      </c>
      <c r="O27" s="96" t="b">
        <f>+G27&lt;&gt;FALSE</f>
        <v>0</v>
      </c>
      <c r="P27" s="96" t="b">
        <f>+I27&lt;&gt;FALSE</f>
        <v>0</v>
      </c>
    </row>
    <row r="28" spans="1:16" ht="41.25" customHeight="1">
      <c r="A28" s="109"/>
      <c r="B28" s="459" t="s">
        <v>357</v>
      </c>
      <c r="C28" s="459"/>
      <c r="D28" s="459"/>
      <c r="E28" s="459"/>
      <c r="F28" s="459"/>
      <c r="G28" s="459"/>
      <c r="H28" s="459"/>
      <c r="I28" s="443" t="str">
        <f>IF(SUM(SUMPRODUCT(D25:D27,E18:E20),SUMPRODUCT(F25:F27,G18:G20),SUMPRODUCT(H25:H27,I18:I20),SUMPRODUCT(J25:J27,K18:K20))=0,"Información insuficiente, por favor diligenciar complematemente la cotización",SUM(SUMPRODUCT(D25:D27,E18:E20),SUMPRODUCT(F25:F27,G18:G20),SUMPRODUCT(H25:H27,I18:I20),SUMPRODUCT(J25:J27,K18:K20)))</f>
        <v>Información insuficiente, por favor diligenciar complematemente la cotización</v>
      </c>
      <c r="J28" s="443"/>
    </row>
    <row r="29" spans="1:16" ht="14.25"/>
    <row r="30" spans="1:16" s="78" customFormat="1" ht="15" customHeight="1">
      <c r="B30" s="461" t="s">
        <v>21</v>
      </c>
      <c r="C30" s="461"/>
      <c r="D30" s="461"/>
      <c r="E30" s="461"/>
      <c r="F30" s="461"/>
      <c r="G30" s="461"/>
      <c r="H30" s="461"/>
      <c r="I30" s="461"/>
      <c r="J30" s="461"/>
      <c r="K30" s="461"/>
    </row>
    <row r="31" spans="1:16" s="78" customFormat="1" ht="60.75" customHeight="1">
      <c r="B31" s="378" t="s">
        <v>207</v>
      </c>
      <c r="C31" s="378"/>
      <c r="D31" s="378"/>
      <c r="E31" s="378"/>
      <c r="F31" s="378"/>
      <c r="G31" s="378"/>
      <c r="H31" s="378"/>
      <c r="I31" s="378"/>
      <c r="J31" s="378"/>
      <c r="K31" s="378"/>
    </row>
    <row r="32" spans="1:16" s="78" customFormat="1" ht="60.75" customHeight="1">
      <c r="B32" s="378" t="s">
        <v>208</v>
      </c>
      <c r="C32" s="378"/>
      <c r="D32" s="378"/>
      <c r="E32" s="378"/>
      <c r="F32" s="378"/>
      <c r="G32" s="378"/>
      <c r="H32" s="378"/>
      <c r="I32" s="378"/>
      <c r="J32" s="378"/>
      <c r="K32" s="378"/>
    </row>
    <row r="33" spans="2:11" ht="18.75" customHeight="1">
      <c r="B33" s="457" t="s">
        <v>314</v>
      </c>
      <c r="C33" s="458"/>
      <c r="D33" s="458"/>
      <c r="E33" s="458"/>
      <c r="F33" s="458"/>
      <c r="G33" s="458"/>
      <c r="H33" s="458"/>
      <c r="I33" s="458"/>
      <c r="J33" s="458"/>
      <c r="K33" s="458"/>
    </row>
    <row r="34" spans="2:11" ht="14.25" customHeight="1"/>
    <row r="35" spans="2:11" ht="14.25" hidden="1" customHeight="1"/>
    <row r="36" spans="2:11" ht="14.25" hidden="1" customHeight="1"/>
    <row r="37" spans="2:11" ht="14.25" hidden="1" customHeight="1"/>
    <row r="38" spans="2:11" ht="14.25" hidden="1" customHeight="1"/>
    <row r="39" spans="2:11" ht="14.25" hidden="1" customHeight="1"/>
    <row r="40" spans="2:11" ht="14.25" hidden="1" customHeight="1"/>
    <row r="41" spans="2:11" ht="14.25" hidden="1" customHeight="1"/>
    <row r="42" spans="2:11" ht="14.25" hidden="1" customHeight="1"/>
    <row r="43" spans="2:11" ht="14.25" hidden="1" customHeight="1"/>
    <row r="44" spans="2:11" ht="14.25" hidden="1" customHeight="1"/>
    <row r="45" spans="2:11" ht="14.25" hidden="1" customHeight="1"/>
    <row r="46" spans="2:11" ht="14.25" hidden="1" customHeight="1"/>
    <row r="47" spans="2:11" ht="14.25" hidden="1" customHeight="1"/>
    <row r="48" spans="2:11"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row r="58" ht="14.25" hidden="1" customHeight="1"/>
    <row r="59" ht="14.25" hidden="1" customHeight="1"/>
    <row r="60" ht="14.25" hidden="1" customHeight="1"/>
    <row r="61" ht="14.25" hidden="1" customHeight="1"/>
    <row r="62" ht="14.25" hidden="1" customHeight="1"/>
    <row r="63" ht="14.25" hidden="1" customHeight="1"/>
    <row r="64" ht="14.25" hidden="1" customHeight="1"/>
    <row r="65" ht="14.25" hidden="1" customHeight="1"/>
    <row r="66" ht="14.25" hidden="1" customHeight="1"/>
    <row r="67" ht="14.25" hidden="1" customHeight="1"/>
    <row r="68" ht="14.25" hidden="1" customHeight="1"/>
    <row r="69" ht="14.25" hidden="1" customHeight="1"/>
    <row r="70" ht="14.25" hidden="1" customHeight="1"/>
    <row r="71" ht="14.25" hidden="1" customHeight="1"/>
    <row r="72" ht="14.25" hidden="1" customHeight="1"/>
    <row r="73" ht="14.25" hidden="1" customHeight="1"/>
    <row r="74" ht="14.25" hidden="1" customHeight="1"/>
    <row r="75" ht="14.25" hidden="1" customHeight="1"/>
    <row r="76" ht="14.25" hidden="1" customHeight="1"/>
    <row r="77" ht="14.25" hidden="1" customHeight="1"/>
    <row r="78" ht="14.25" hidden="1" customHeight="1"/>
    <row r="79" ht="14.25" hidden="1" customHeight="1"/>
    <row r="80" ht="14.25" hidden="1" customHeight="1"/>
    <row r="81" ht="14.25" hidden="1" customHeight="1"/>
    <row r="82" ht="14.25" hidden="1" customHeight="1"/>
    <row r="83" ht="14.25" hidden="1" customHeight="1"/>
  </sheetData>
  <sheetProtection algorithmName="SHA-512" hashValue="ZfFFbPedQ+MAacKGVa1JRYd8paqDgVeLXAyrpVjZFsmNhM4zQJYaFMWVR0ULIwj/LU9RR0efmBIfv+Rmhz40jA==" saltValue="+5DrUthv4MA0ePlf2avXgw==" spinCount="100000" sheet="1" objects="1" scenarios="1"/>
  <customSheetViews>
    <customSheetView guid="{2DE05A1E-2A9D-45CF-B641-9402CFE8498D}" scale="90" showGridLines="0" fitToPage="1" hiddenRows="1" hiddenColumns="1">
      <selection activeCell="B14" sqref="B14:J14"/>
      <pageMargins left="0.7" right="0.7" top="0.75" bottom="0.75" header="0.3" footer="0.3"/>
      <pageSetup paperSize="133" scale="48" orientation="landscape" r:id="rId1"/>
    </customSheetView>
    <customSheetView guid="{16B7AF3D-8B09-44EC-A8B4-3132B93ABEA1}" scale="90" showGridLines="0" fitToPage="1" hiddenRows="1" hiddenColumns="1">
      <selection activeCell="C10" sqref="C10"/>
      <pageMargins left="0.7" right="0.7" top="0.75" bottom="0.75" header="0.3" footer="0.3"/>
      <pageSetup paperSize="133" scale="48" orientation="landscape" r:id="rId2"/>
    </customSheetView>
  </customSheetViews>
  <mergeCells count="30">
    <mergeCell ref="B32:K32"/>
    <mergeCell ref="B33:K33"/>
    <mergeCell ref="B22:I22"/>
    <mergeCell ref="B28:H28"/>
    <mergeCell ref="K23:K24"/>
    <mergeCell ref="B30:K30"/>
    <mergeCell ref="B31:K31"/>
    <mergeCell ref="I23:J23"/>
    <mergeCell ref="B15:K15"/>
    <mergeCell ref="D17:K17"/>
    <mergeCell ref="I28:J28"/>
    <mergeCell ref="B13:D13"/>
    <mergeCell ref="J2:K2"/>
    <mergeCell ref="J6:K6"/>
    <mergeCell ref="B2:I2"/>
    <mergeCell ref="B4:K4"/>
    <mergeCell ref="B11:K11"/>
    <mergeCell ref="B10:K10"/>
    <mergeCell ref="B16:C16"/>
    <mergeCell ref="B17:C17"/>
    <mergeCell ref="B18:C18"/>
    <mergeCell ref="C23:D23"/>
    <mergeCell ref="E23:F23"/>
    <mergeCell ref="G23:H23"/>
    <mergeCell ref="J16:K16"/>
    <mergeCell ref="B19:C19"/>
    <mergeCell ref="B20:C20"/>
    <mergeCell ref="D16:E16"/>
    <mergeCell ref="F16:G16"/>
    <mergeCell ref="H16:I16"/>
  </mergeCells>
  <conditionalFormatting sqref="F25">
    <cfRule type="containsText" dxfId="44" priority="21" operator="containsText" text="No cotiza">
      <formula>NOT(ISERROR(SEARCH("No cotiza",F25)))</formula>
    </cfRule>
  </conditionalFormatting>
  <conditionalFormatting sqref="H25">
    <cfRule type="containsText" dxfId="43" priority="19" operator="containsText" text="No cotiza">
      <formula>NOT(ISERROR(SEARCH("No cotiza",H25)))</formula>
    </cfRule>
  </conditionalFormatting>
  <conditionalFormatting sqref="H26:H27">
    <cfRule type="containsText" dxfId="42" priority="18" operator="containsText" text="No cotiza">
      <formula>NOT(ISERROR(SEARCH("No cotiza",H26)))</formula>
    </cfRule>
  </conditionalFormatting>
  <conditionalFormatting sqref="J25">
    <cfRule type="containsText" dxfId="41" priority="17" operator="containsText" text="No cotiza">
      <formula>NOT(ISERROR(SEARCH("No cotiza",J25)))</formula>
    </cfRule>
  </conditionalFormatting>
  <conditionalFormatting sqref="C25:C27 E25:E27 G25:G27 I25:I27">
    <cfRule type="containsText" dxfId="40" priority="26" operator="containsText" text="No cotiza">
      <formula>NOT(ISERROR(SEARCH("No cotiza",C25)))</formula>
    </cfRule>
  </conditionalFormatting>
  <conditionalFormatting sqref="I25:I27">
    <cfRule type="expression" dxfId="39" priority="25">
      <formula>(U25=TRUE)</formula>
    </cfRule>
  </conditionalFormatting>
  <conditionalFormatting sqref="J26:J27">
    <cfRule type="containsText" dxfId="38" priority="16" operator="containsText" text="No cotiza">
      <formula>NOT(ISERROR(SEARCH("No cotiza",J26)))</formula>
    </cfRule>
  </conditionalFormatting>
  <conditionalFormatting sqref="D25">
    <cfRule type="containsText" dxfId="37" priority="23" operator="containsText" text="No cotiza">
      <formula>NOT(ISERROR(SEARCH("No cotiza",D25)))</formula>
    </cfRule>
  </conditionalFormatting>
  <conditionalFormatting sqref="D26:D27">
    <cfRule type="containsText" dxfId="36" priority="22" operator="containsText" text="No cotiza">
      <formula>NOT(ISERROR(SEARCH("No cotiza",D26)))</formula>
    </cfRule>
  </conditionalFormatting>
  <conditionalFormatting sqref="K18">
    <cfRule type="containsText" dxfId="35" priority="11" operator="containsText" text="No cotiza">
      <formula>NOT(ISERROR(SEARCH("No cotiza",K18)))</formula>
    </cfRule>
  </conditionalFormatting>
  <conditionalFormatting sqref="F26:F27">
    <cfRule type="containsText" dxfId="34" priority="20" operator="containsText" text="No cotiza">
      <formula>NOT(ISERROR(SEARCH("No cotiza",F26)))</formula>
    </cfRule>
  </conditionalFormatting>
  <conditionalFormatting sqref="E18:E20 G18:G20 I18:I20 K18:K20">
    <cfRule type="containsText" dxfId="33" priority="15" operator="containsText" text="No cotiza">
      <formula>NOT(ISERROR(SEARCH("No cotiza",E18)))</formula>
    </cfRule>
  </conditionalFormatting>
  <conditionalFormatting sqref="G18">
    <cfRule type="containsText" dxfId="32" priority="13" operator="containsText" text="No cotiza">
      <formula>NOT(ISERROR(SEARCH("No cotiza",G18)))</formula>
    </cfRule>
  </conditionalFormatting>
  <conditionalFormatting sqref="G19:G20">
    <cfRule type="containsText" dxfId="31" priority="12" operator="containsText" text="No cotiza">
      <formula>NOT(ISERROR(SEARCH("No cotiza",G19)))</formula>
    </cfRule>
  </conditionalFormatting>
  <conditionalFormatting sqref="K19:K20">
    <cfRule type="containsText" dxfId="30" priority="10" operator="containsText" text="No cotiza">
      <formula>NOT(ISERROR(SEARCH("No cotiza",K19)))</formula>
    </cfRule>
  </conditionalFormatting>
  <conditionalFormatting sqref="K25">
    <cfRule type="containsText" dxfId="29" priority="5" operator="containsText" text="precios">
      <formula>NOT(ISERROR(SEARCH("precios",K25)))</formula>
    </cfRule>
  </conditionalFormatting>
  <conditionalFormatting sqref="K26:K27">
    <cfRule type="containsText" dxfId="28" priority="4" operator="containsText" text="precios">
      <formula>NOT(ISERROR(SEARCH("precios",K26)))</formula>
    </cfRule>
  </conditionalFormatting>
  <conditionalFormatting sqref="E18:E20 G18:G20 I18:I20 K18:K20">
    <cfRule type="expression" dxfId="27" priority="50">
      <formula>(#REF!=TRUE)</formula>
    </cfRule>
  </conditionalFormatting>
  <conditionalFormatting sqref="I18:I20">
    <cfRule type="expression" dxfId="26" priority="54">
      <formula>(#REF!=TRUE)</formula>
    </cfRule>
  </conditionalFormatting>
  <conditionalFormatting sqref="C25:C27">
    <cfRule type="expression" dxfId="25" priority="55">
      <formula>(N25=TRUE)</formula>
    </cfRule>
  </conditionalFormatting>
  <conditionalFormatting sqref="E25:E27">
    <cfRule type="expression" dxfId="24" priority="56">
      <formula>(O25=TRUE)</formula>
    </cfRule>
  </conditionalFormatting>
  <conditionalFormatting sqref="G25:G27">
    <cfRule type="expression" dxfId="23" priority="57">
      <formula>(P25=TRUE)</formula>
    </cfRule>
  </conditionalFormatting>
  <conditionalFormatting sqref="E25:E27">
    <cfRule type="expression" dxfId="22" priority="3">
      <formula>(P25=TRUE)</formula>
    </cfRule>
  </conditionalFormatting>
  <conditionalFormatting sqref="G25:G27">
    <cfRule type="expression" dxfId="21" priority="2">
      <formula>(R25=TRUE)</formula>
    </cfRule>
  </conditionalFormatting>
  <conditionalFormatting sqref="I25:I27">
    <cfRule type="expression" dxfId="20" priority="1">
      <formula>(T25=TRUE)</formula>
    </cfRule>
  </conditionalFormatting>
  <dataValidations count="3">
    <dataValidation type="whole" allowBlank="1" showInputMessage="1" showErrorMessage="1" errorTitle="Precio Unitario antes de IVA" error="Debe ser un valor entero mayor que cero" sqref="D25:D27 F25:F27 H25:H27 J25:J27 G18:G20 K18:K20">
      <formula1>0</formula1>
      <formula2>9.99999999999999E+36</formula2>
    </dataValidation>
    <dataValidation type="whole" allowBlank="1" showInputMessage="1" showErrorMessage="1" errorTitle="Precio Unitario antes de IVA" error="Debe ser un valor entero mayor que cero" sqref="C25:C27 I18:I20 E25:E27 G25:G27 E18:E20 I25:I27">
      <formula1>0</formula1>
      <formula2>9.99999999999999E+39</formula2>
    </dataValidation>
    <dataValidation type="decimal" allowBlank="1" showInputMessage="1" showErrorMessage="1" errorTitle="Tarifa IVA" error="La tarifa IVA debe ser un valor numerico manor o igual que 0" promptTitle="Tarifa IVA" prompt="Si es diferente a 19%, favor adjuntar justificación" sqref="K22">
      <formula1>0</formula1>
      <formula2>1</formula2>
    </dataValidation>
  </dataValidations>
  <pageMargins left="0.39370078740157483" right="0.39370078740157483" top="0.39370078740157483" bottom="0.39370078740157483" header="0.31496062992125984" footer="0.31496062992125984"/>
  <pageSetup paperSize="133" scale="63"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499984740745262"/>
    <pageSetUpPr fitToPage="1"/>
  </sheetPr>
  <dimension ref="A1:CW77"/>
  <sheetViews>
    <sheetView showGridLines="0" topLeftCell="B2" zoomScaleNormal="100" zoomScaleSheetLayoutView="100" workbookViewId="0">
      <selection activeCell="B2" sqref="B2:O35"/>
    </sheetView>
  </sheetViews>
  <sheetFormatPr baseColWidth="10" defaultColWidth="0" defaultRowHeight="15.75" customHeight="1" zeroHeight="1"/>
  <cols>
    <col min="1" max="1" width="2" style="1" customWidth="1"/>
    <col min="2" max="2" width="37.375" style="1" customWidth="1"/>
    <col min="3" max="3" width="13.25" style="1" customWidth="1"/>
    <col min="4" max="5" width="13.25" style="2" customWidth="1"/>
    <col min="6" max="14" width="13.25" style="1" customWidth="1"/>
    <col min="15" max="15" width="35.75" style="1" customWidth="1"/>
    <col min="16" max="16" width="3.125" style="1" customWidth="1"/>
    <col min="17" max="25" width="12.125" style="183" hidden="1" customWidth="1"/>
    <col min="26" max="101" width="12.125" style="184" hidden="1" customWidth="1"/>
    <col min="102" max="16384" width="12.125" style="251" hidden="1"/>
  </cols>
  <sheetData>
    <row r="1" spans="2:15" ht="12.75" customHeight="1"/>
    <row r="2" spans="2:15" ht="69.75" customHeight="1">
      <c r="B2" s="297" t="s">
        <v>313</v>
      </c>
      <c r="C2" s="297"/>
      <c r="D2" s="297"/>
      <c r="E2" s="297"/>
      <c r="F2" s="297"/>
      <c r="G2" s="297"/>
      <c r="H2" s="297"/>
      <c r="I2" s="297"/>
      <c r="J2" s="297"/>
      <c r="K2" s="297"/>
      <c r="L2" s="297"/>
      <c r="M2" s="297"/>
      <c r="N2" s="297"/>
      <c r="O2" s="246" t="s">
        <v>360</v>
      </c>
    </row>
    <row r="3" spans="2:15" ht="5.25" customHeight="1">
      <c r="C3" s="3"/>
      <c r="D3" s="4"/>
      <c r="E3" s="4"/>
      <c r="F3" s="3"/>
    </row>
    <row r="4" spans="2:15" ht="15.75" customHeight="1" thickBot="1">
      <c r="B4" s="465" t="s">
        <v>359</v>
      </c>
      <c r="C4" s="465"/>
      <c r="D4" s="465"/>
      <c r="E4" s="465"/>
      <c r="F4" s="465"/>
      <c r="G4" s="465"/>
      <c r="H4" s="465"/>
      <c r="I4" s="465"/>
      <c r="J4" s="465"/>
      <c r="K4" s="465"/>
      <c r="L4" s="465"/>
      <c r="M4" s="465"/>
      <c r="N4" s="465"/>
      <c r="O4" s="465"/>
    </row>
    <row r="5" spans="2:15" ht="5.25" customHeight="1" thickTop="1">
      <c r="B5" s="5"/>
      <c r="C5" s="5"/>
      <c r="D5" s="5"/>
      <c r="E5" s="5"/>
      <c r="F5" s="5"/>
      <c r="G5" s="5"/>
      <c r="H5" s="5"/>
    </row>
    <row r="6" spans="2:15" ht="21" customHeight="1">
      <c r="B6" s="6" t="s">
        <v>0</v>
      </c>
      <c r="C6" s="99" t="str">
        <f>IF('2-Mtto Prev'!C6="","",'2-Mtto Prev'!C6)</f>
        <v/>
      </c>
      <c r="D6" s="98"/>
      <c r="E6" s="98"/>
      <c r="F6" s="98"/>
      <c r="G6" s="7" t="s">
        <v>1</v>
      </c>
      <c r="H6" s="468" t="str">
        <f>IF('2-Mtto Prev'!I6="","",'2-Mtto Prev'!I6)</f>
        <v/>
      </c>
      <c r="I6" s="469"/>
      <c r="J6" s="469"/>
      <c r="K6" s="469"/>
      <c r="L6" s="470"/>
      <c r="M6" s="7" t="s">
        <v>2</v>
      </c>
      <c r="N6" s="102" t="str">
        <f>IF('2-Mtto Prev'!M6="","",'2-Mtto Prev'!M6)</f>
        <v/>
      </c>
      <c r="O6" s="174"/>
    </row>
    <row r="7" spans="2:15" ht="21" customHeight="1">
      <c r="B7" s="8" t="s">
        <v>3</v>
      </c>
      <c r="C7" s="99" t="str">
        <f>IF('2-Mtto Prev'!C7="","",'2-Mtto Prev'!C7)</f>
        <v/>
      </c>
      <c r="D7" s="98"/>
      <c r="E7" s="98"/>
      <c r="F7" s="98"/>
      <c r="G7" s="7" t="s">
        <v>4</v>
      </c>
      <c r="H7" s="468" t="str">
        <f>IF('2-Mtto Prev'!I7="","",'2-Mtto Prev'!I7)</f>
        <v/>
      </c>
      <c r="I7" s="469"/>
      <c r="J7" s="469"/>
      <c r="K7" s="469"/>
      <c r="L7" s="470"/>
      <c r="M7" s="195" t="s">
        <v>5</v>
      </c>
      <c r="N7" s="466" t="str">
        <f>IF('2-Mtto Prev'!M7="","",'2-Mtto Prev'!M7)</f>
        <v/>
      </c>
      <c r="O7" s="467"/>
    </row>
    <row r="8" spans="2:15" ht="21" customHeight="1">
      <c r="B8" s="8" t="s">
        <v>6</v>
      </c>
      <c r="C8" s="100" t="str">
        <f>IF('2-Mtto Prev'!C8="","",'2-Mtto Prev'!C8)</f>
        <v/>
      </c>
      <c r="D8" s="98"/>
      <c r="E8" s="98"/>
      <c r="F8" s="98"/>
      <c r="G8" s="7" t="s">
        <v>7</v>
      </c>
      <c r="H8" s="468" t="str">
        <f>IF('2-Mtto Prev'!I8="","",'2-Mtto Prev'!I8)</f>
        <v/>
      </c>
      <c r="I8" s="469"/>
      <c r="J8" s="469"/>
      <c r="K8" s="469"/>
      <c r="L8" s="470"/>
      <c r="M8" s="9" t="s">
        <v>8</v>
      </c>
      <c r="N8" s="466" t="str">
        <f>IF('2-Mtto Prev'!M8="","",'2-Mtto Prev'!M8)</f>
        <v/>
      </c>
      <c r="O8" s="467"/>
    </row>
    <row r="9" spans="2:15" ht="7.5" customHeight="1">
      <c r="C9" s="10"/>
      <c r="D9" s="11"/>
      <c r="E9" s="11"/>
      <c r="F9" s="12"/>
    </row>
    <row r="10" spans="2:15" ht="18.75" customHeight="1">
      <c r="B10" s="360" t="s">
        <v>340</v>
      </c>
      <c r="C10" s="360"/>
      <c r="D10" s="360"/>
      <c r="E10" s="360"/>
      <c r="F10" s="360"/>
      <c r="G10" s="360"/>
      <c r="H10" s="360"/>
      <c r="I10" s="360"/>
      <c r="J10" s="360"/>
      <c r="K10" s="360"/>
      <c r="L10" s="360"/>
      <c r="M10" s="360"/>
      <c r="N10" s="360"/>
      <c r="O10" s="360"/>
    </row>
    <row r="11" spans="2:15" ht="84" customHeight="1">
      <c r="B11" s="361" t="s">
        <v>326</v>
      </c>
      <c r="C11" s="361"/>
      <c r="D11" s="361"/>
      <c r="E11" s="361"/>
      <c r="F11" s="361"/>
      <c r="G11" s="361"/>
      <c r="H11" s="361"/>
      <c r="I11" s="361"/>
      <c r="J11" s="361"/>
      <c r="K11" s="361"/>
      <c r="L11" s="361"/>
      <c r="M11" s="361"/>
      <c r="N11" s="361"/>
      <c r="O11" s="361"/>
    </row>
    <row r="12" spans="2:15" ht="18.75" customHeight="1">
      <c r="B12" s="482" t="s">
        <v>337</v>
      </c>
      <c r="C12" s="482"/>
      <c r="D12" s="482"/>
      <c r="E12" s="482"/>
      <c r="F12" s="482"/>
      <c r="G12" s="482"/>
      <c r="H12" s="482"/>
      <c r="I12" s="482"/>
      <c r="J12" s="482"/>
      <c r="K12" s="482"/>
      <c r="L12" s="482"/>
      <c r="M12" s="482"/>
      <c r="N12" s="482"/>
      <c r="O12" s="482"/>
    </row>
    <row r="13" spans="2:15" ht="16.149999999999999" customHeight="1">
      <c r="B13" s="462" t="s">
        <v>366</v>
      </c>
      <c r="C13" s="463"/>
      <c r="D13" s="463"/>
      <c r="E13" s="463"/>
      <c r="F13" s="463"/>
      <c r="G13" s="463"/>
      <c r="H13" s="463"/>
      <c r="I13" s="463"/>
      <c r="J13" s="463"/>
      <c r="K13" s="463"/>
      <c r="L13" s="463"/>
      <c r="M13" s="463"/>
      <c r="N13" s="463"/>
      <c r="O13" s="464"/>
    </row>
    <row r="14" spans="2:15" ht="7.5" customHeight="1">
      <c r="B14" s="13"/>
      <c r="C14" s="13"/>
      <c r="D14" s="13"/>
      <c r="E14" s="13"/>
      <c r="F14" s="13"/>
      <c r="G14" s="13"/>
      <c r="H14" s="13"/>
    </row>
    <row r="15" spans="2:15" ht="18.75" customHeight="1">
      <c r="B15" s="308" t="s">
        <v>10</v>
      </c>
      <c r="C15" s="309"/>
      <c r="D15" s="14" t="s">
        <v>339</v>
      </c>
      <c r="E15" s="13"/>
      <c r="F15" s="212" t="s">
        <v>14</v>
      </c>
      <c r="G15" s="32"/>
      <c r="H15" s="13"/>
    </row>
    <row r="16" spans="2:15" ht="7.5" customHeight="1">
      <c r="C16" s="302"/>
      <c r="D16" s="302"/>
      <c r="E16" s="302"/>
      <c r="F16" s="302"/>
    </row>
    <row r="17" spans="1:101" ht="33" customHeight="1" thickBot="1">
      <c r="A17" s="253"/>
      <c r="B17" s="476" t="str">
        <f>+UPPER("La finalidad de los mantenimientos correctivos es poner en funcionamiento todas las UPS que presentan fallas, que fueron identificados en el diagnóstico derivado del mantenimiento preventivo y aprobado por el supervisor del contrato. ")</f>
        <v xml:space="preserve">LA FINALIDAD DE LOS MANTENIMIENTOS CORRECTIVOS ES PONER EN FUNCIONAMIENTO TODAS LAS UPS QUE PRESENTAN FALLAS, QUE FUERON IDENTIFICADOS EN EL DIAGNÓSTICO DERIVADO DEL MANTENIMIENTO PREVENTIVO Y APROBADO POR EL SUPERVISOR DEL CONTRATO. </v>
      </c>
      <c r="C17" s="477"/>
      <c r="D17" s="477"/>
      <c r="E17" s="477"/>
      <c r="F17" s="477"/>
      <c r="G17" s="477"/>
      <c r="H17" s="477"/>
      <c r="I17" s="477"/>
      <c r="J17" s="477"/>
      <c r="K17" s="477"/>
      <c r="L17" s="477"/>
      <c r="M17" s="477"/>
      <c r="N17" s="477"/>
      <c r="O17" s="478"/>
      <c r="P17" s="184"/>
      <c r="Q17" s="184"/>
      <c r="R17" s="184"/>
      <c r="S17" s="184"/>
      <c r="T17" s="184"/>
      <c r="U17" s="184"/>
      <c r="V17" s="184"/>
      <c r="W17" s="184"/>
      <c r="X17" s="184"/>
      <c r="Y17" s="184"/>
    </row>
    <row r="18" spans="1:101" ht="18.600000000000001" customHeight="1" thickBot="1">
      <c r="A18" s="253"/>
      <c r="B18" s="275" t="s">
        <v>111</v>
      </c>
      <c r="C18" s="471" t="s">
        <v>108</v>
      </c>
      <c r="D18" s="472"/>
      <c r="E18" s="473"/>
      <c r="F18" s="474" t="s">
        <v>109</v>
      </c>
      <c r="G18" s="472"/>
      <c r="H18" s="473"/>
      <c r="I18" s="474" t="s">
        <v>117</v>
      </c>
      <c r="J18" s="472"/>
      <c r="K18" s="473"/>
      <c r="L18" s="474" t="s">
        <v>121</v>
      </c>
      <c r="M18" s="472"/>
      <c r="N18" s="475"/>
      <c r="O18" s="479" t="s">
        <v>362</v>
      </c>
      <c r="P18" s="96"/>
    </row>
    <row r="19" spans="1:101" ht="18.600000000000001" customHeight="1">
      <c r="A19" s="253"/>
      <c r="B19" s="249" t="s">
        <v>119</v>
      </c>
      <c r="C19" s="247" t="s">
        <v>112</v>
      </c>
      <c r="D19" s="247" t="s">
        <v>113</v>
      </c>
      <c r="E19" s="247" t="s">
        <v>114</v>
      </c>
      <c r="F19" s="247" t="s">
        <v>112</v>
      </c>
      <c r="G19" s="247" t="s">
        <v>113</v>
      </c>
      <c r="H19" s="247" t="s">
        <v>114</v>
      </c>
      <c r="I19" s="247" t="s">
        <v>112</v>
      </c>
      <c r="J19" s="247" t="s">
        <v>113</v>
      </c>
      <c r="K19" s="247" t="s">
        <v>114</v>
      </c>
      <c r="L19" s="247" t="s">
        <v>112</v>
      </c>
      <c r="M19" s="247" t="s">
        <v>113</v>
      </c>
      <c r="N19" s="247" t="s">
        <v>114</v>
      </c>
      <c r="O19" s="480"/>
      <c r="P19" s="96"/>
      <c r="Q19" s="250" t="s">
        <v>31</v>
      </c>
      <c r="R19" s="250" t="s">
        <v>32</v>
      </c>
      <c r="S19" s="250" t="s">
        <v>33</v>
      </c>
      <c r="T19" s="250" t="s">
        <v>31</v>
      </c>
      <c r="U19" s="250" t="s">
        <v>32</v>
      </c>
      <c r="V19" s="250" t="s">
        <v>33</v>
      </c>
      <c r="W19" s="250" t="s">
        <v>31</v>
      </c>
      <c r="X19" s="250" t="s">
        <v>32</v>
      </c>
      <c r="Y19" s="250" t="s">
        <v>33</v>
      </c>
      <c r="Z19" s="250" t="s">
        <v>31</v>
      </c>
      <c r="AA19" s="250" t="s">
        <v>32</v>
      </c>
      <c r="AB19" s="250" t="s">
        <v>33</v>
      </c>
      <c r="AD19" s="250" t="s">
        <v>31</v>
      </c>
      <c r="AE19" s="250" t="s">
        <v>32</v>
      </c>
      <c r="AF19" s="250" t="s">
        <v>33</v>
      </c>
      <c r="AG19" s="250" t="s">
        <v>31</v>
      </c>
      <c r="AH19" s="250" t="s">
        <v>32</v>
      </c>
      <c r="AI19" s="250" t="s">
        <v>33</v>
      </c>
      <c r="AJ19" s="250" t="s">
        <v>31</v>
      </c>
      <c r="AK19" s="250" t="s">
        <v>32</v>
      </c>
      <c r="AL19" s="250" t="s">
        <v>33</v>
      </c>
      <c r="AM19" s="250" t="s">
        <v>31</v>
      </c>
      <c r="AN19" s="250" t="s">
        <v>32</v>
      </c>
      <c r="AO19" s="250" t="s">
        <v>33</v>
      </c>
    </row>
    <row r="20" spans="1:101" ht="36" customHeight="1">
      <c r="A20" s="253"/>
      <c r="B20" s="248" t="s">
        <v>367</v>
      </c>
      <c r="C20" s="483" t="s">
        <v>325</v>
      </c>
      <c r="D20" s="483"/>
      <c r="E20" s="483"/>
      <c r="F20" s="483"/>
      <c r="G20" s="483"/>
      <c r="H20" s="483"/>
      <c r="I20" s="483"/>
      <c r="J20" s="483"/>
      <c r="K20" s="483"/>
      <c r="L20" s="483"/>
      <c r="M20" s="483"/>
      <c r="N20" s="483"/>
      <c r="O20" s="481"/>
      <c r="P20" s="96"/>
      <c r="Q20" s="254"/>
      <c r="R20" s="254"/>
      <c r="S20" s="254"/>
      <c r="T20" s="254"/>
      <c r="U20" s="254"/>
      <c r="V20" s="254"/>
      <c r="W20" s="254"/>
      <c r="X20" s="254"/>
      <c r="Y20" s="254"/>
      <c r="Z20" s="255"/>
      <c r="AA20" s="255"/>
      <c r="AB20" s="255"/>
    </row>
    <row r="21" spans="1:101" ht="47.45" customHeight="1">
      <c r="A21" s="253"/>
      <c r="B21" s="279" t="s">
        <v>378</v>
      </c>
      <c r="C21" s="33"/>
      <c r="D21" s="33"/>
      <c r="E21" s="33"/>
      <c r="F21" s="33"/>
      <c r="G21" s="33"/>
      <c r="H21" s="33"/>
      <c r="I21" s="33"/>
      <c r="J21" s="33"/>
      <c r="K21" s="33"/>
      <c r="L21" s="33"/>
      <c r="M21" s="33"/>
      <c r="N21" s="33"/>
      <c r="O21" s="257" t="str">
        <f>IF(COUNTIF(Q21:AB21,TRUE)&gt;0,"Favor revisar los precios: Se espera que el precio unitario por mantenimiento correctivo aumente con la dificultad de acceso a la sede y la capacidad de las UPS","")</f>
        <v/>
      </c>
      <c r="P21" s="75"/>
      <c r="Q21" s="254"/>
      <c r="R21" s="254" t="b">
        <f>AND(C21&lt;&gt;"",D21&lt;&gt;"",D21&lt;=C21)</f>
        <v>0</v>
      </c>
      <c r="S21" s="254" t="b">
        <f>AND(D21&lt;&gt;"",E21&lt;&gt;"",E21&lt;=D21)</f>
        <v>0</v>
      </c>
      <c r="T21" s="254" t="b">
        <f>AND(F21&lt;C21,C21&lt;&gt;"",F21&lt;&gt;"")</f>
        <v>0</v>
      </c>
      <c r="U21" s="254" t="b">
        <f>OR(AND(F21&lt;&gt;"",G21&lt;&gt;"",G21&lt;=F21),AND(G21&lt;D21,D21&lt;&gt;"",G21&lt;&gt;""))</f>
        <v>0</v>
      </c>
      <c r="V21" s="254" t="b">
        <f>OR(AND(G21&lt;&gt;"",H21&lt;&gt;"",H21&lt;=G21),AND(H21&lt;E21,E21&lt;&gt;"",H21&lt;&gt;""))</f>
        <v>0</v>
      </c>
      <c r="W21" s="254" t="b">
        <f t="shared" ref="W21" si="0">AND(I21&lt;F21,F21&lt;&gt;"",I21&lt;&gt;"")</f>
        <v>0</v>
      </c>
      <c r="X21" s="254" t="b">
        <f t="shared" ref="X21:Y21" si="1">OR(AND(I21&lt;&gt;"",J21&lt;&gt;"",J21&lt;=I21),AND(J21&lt;G21,G21&lt;&gt;"",J21&lt;&gt;""))</f>
        <v>0</v>
      </c>
      <c r="Y21" s="254" t="b">
        <f t="shared" si="1"/>
        <v>0</v>
      </c>
      <c r="Z21" s="254" t="b">
        <f t="shared" ref="Z21" si="2">AND(L21&lt;I21,I21&lt;&gt;"",L21&lt;&gt;"")</f>
        <v>0</v>
      </c>
      <c r="AA21" s="254" t="b">
        <f t="shared" ref="AA21:AB21" si="3">OR(AND(L21&lt;&gt;"",M21&lt;&gt;"",M21&lt;=L21),AND(M21&lt;J21,J21&lt;&gt;"",M21&lt;&gt;""))</f>
        <v>0</v>
      </c>
      <c r="AB21" s="254" t="b">
        <f t="shared" si="3"/>
        <v>0</v>
      </c>
      <c r="AD21" s="184" t="b">
        <f t="shared" ref="AD21:AO22" si="4">+C21&lt;&gt;""</f>
        <v>0</v>
      </c>
      <c r="AE21" s="184" t="b">
        <f t="shared" si="4"/>
        <v>0</v>
      </c>
      <c r="AF21" s="184" t="b">
        <f t="shared" si="4"/>
        <v>0</v>
      </c>
      <c r="AG21" s="184" t="b">
        <f t="shared" si="4"/>
        <v>0</v>
      </c>
      <c r="AH21" s="184" t="b">
        <f t="shared" si="4"/>
        <v>0</v>
      </c>
      <c r="AI21" s="184" t="b">
        <f t="shared" si="4"/>
        <v>0</v>
      </c>
      <c r="AJ21" s="184" t="b">
        <f t="shared" si="4"/>
        <v>0</v>
      </c>
      <c r="AK21" s="184" t="b">
        <f t="shared" si="4"/>
        <v>0</v>
      </c>
      <c r="AL21" s="184" t="b">
        <f t="shared" si="4"/>
        <v>0</v>
      </c>
      <c r="AM21" s="184" t="b">
        <f t="shared" si="4"/>
        <v>0</v>
      </c>
      <c r="AN21" s="184" t="b">
        <f t="shared" si="4"/>
        <v>0</v>
      </c>
      <c r="AO21" s="184" t="b">
        <f t="shared" si="4"/>
        <v>0</v>
      </c>
    </row>
    <row r="22" spans="1:101" ht="47.45" customHeight="1">
      <c r="A22" s="253"/>
      <c r="B22" s="279" t="s">
        <v>368</v>
      </c>
      <c r="C22" s="33"/>
      <c r="D22" s="33"/>
      <c r="E22" s="33"/>
      <c r="F22" s="33"/>
      <c r="G22" s="33"/>
      <c r="H22" s="33"/>
      <c r="I22" s="33"/>
      <c r="J22" s="33"/>
      <c r="K22" s="33"/>
      <c r="L22" s="33"/>
      <c r="M22" s="33"/>
      <c r="N22" s="33"/>
      <c r="O22" s="257" t="str">
        <f>IF(COUNTIF(Q22:AB22,TRUE)&gt;0,"Favor revisar los precios: Se espera que el precio unitario por mantenimiento correctivo aumente con la dificultad de acceso a la sede y la capacidad de las UPS, y que disminuya al aumentar la cantidad de UPS por sede","")</f>
        <v/>
      </c>
      <c r="P22" s="75"/>
      <c r="Q22" s="254" t="b">
        <f>AND(C22&lt;&gt;"",C21&lt;&gt;"",C22&gt;=C21)</f>
        <v>0</v>
      </c>
      <c r="R22" s="254" t="b">
        <f>OR(AND(C22&lt;&gt;"",D22&lt;&gt;"",D22&lt;=C22),AND(D22&lt;&gt;"",D21&lt;&gt;"",D22&gt;=D21))</f>
        <v>0</v>
      </c>
      <c r="S22" s="254" t="b">
        <f>OR(AND(D22&lt;&gt;"",E22&lt;&gt;"",E22&lt;=D22),AND(E22&lt;&gt;"",E21&lt;&gt;"",E22&gt;=E21))</f>
        <v>0</v>
      </c>
      <c r="T22" s="254" t="b">
        <f>OR(AND(F22&lt;&gt;"",F21&lt;&gt;"",F22&gt;=F21),AND(F22&lt;C22,F22&lt;&gt;"",C22&lt;&gt;""))</f>
        <v>0</v>
      </c>
      <c r="U22" s="254" t="b">
        <f>OR(AND(F22&lt;&gt;"",G22&lt;&gt;"",G22&lt;=F22),AND(G22&lt;&gt;"",G21&lt;&gt;"",G22&gt;=G21),AND(G22&lt;D22,G22&lt;&gt;"",D22&lt;&gt;""))</f>
        <v>0</v>
      </c>
      <c r="V22" s="254" t="b">
        <f>OR(AND(G22&lt;&gt;"",H22&lt;&gt;"",H22&lt;=G22),AND(H22&lt;&gt;"",H21&lt;&gt;"",H22&gt;=H21),AND(H22&lt;E22,H22&lt;&gt;"",E22&lt;&gt;""))</f>
        <v>0</v>
      </c>
      <c r="W22" s="254" t="b">
        <f t="shared" ref="W22" si="5">OR(AND(I22&lt;&gt;"",I21&lt;&gt;"",I22&gt;=I21),AND(I22&lt;F22,I22&lt;&gt;"",F22&lt;&gt;""))</f>
        <v>0</v>
      </c>
      <c r="X22" s="254" t="b">
        <f t="shared" ref="X22:Y22" si="6">OR(AND(I22&lt;&gt;"",J22&lt;&gt;"",J22&lt;=I22),AND(J22&lt;&gt;"",J21&lt;&gt;"",J22&gt;=J21),AND(J22&lt;G22,J22&lt;&gt;"",G22&lt;&gt;""))</f>
        <v>0</v>
      </c>
      <c r="Y22" s="254" t="b">
        <f t="shared" si="6"/>
        <v>0</v>
      </c>
      <c r="Z22" s="254" t="b">
        <f t="shared" ref="Z22" si="7">OR(AND(L22&lt;&gt;"",L21&lt;&gt;"",L22&gt;=L21),AND(L22&lt;I22,L22&lt;&gt;"",I22&lt;&gt;""))</f>
        <v>0</v>
      </c>
      <c r="AA22" s="254" t="b">
        <f t="shared" ref="AA22:AB22" si="8">OR(AND(L22&lt;&gt;"",M22&lt;&gt;"",M22&lt;=L22),AND(M22&lt;&gt;"",M21&lt;&gt;"",M22&gt;=M21),AND(M22&lt;J22,M22&lt;&gt;"",J22&lt;&gt;""))</f>
        <v>0</v>
      </c>
      <c r="AB22" s="254" t="b">
        <f t="shared" si="8"/>
        <v>0</v>
      </c>
      <c r="AD22" s="184" t="b">
        <f t="shared" si="4"/>
        <v>0</v>
      </c>
      <c r="AE22" s="184" t="b">
        <f t="shared" si="4"/>
        <v>0</v>
      </c>
      <c r="AF22" s="184" t="b">
        <f t="shared" si="4"/>
        <v>0</v>
      </c>
      <c r="AG22" s="184" t="b">
        <f t="shared" si="4"/>
        <v>0</v>
      </c>
      <c r="AH22" s="184" t="b">
        <f t="shared" si="4"/>
        <v>0</v>
      </c>
      <c r="AI22" s="184" t="b">
        <f t="shared" si="4"/>
        <v>0</v>
      </c>
      <c r="AJ22" s="184" t="b">
        <f t="shared" si="4"/>
        <v>0</v>
      </c>
      <c r="AK22" s="184" t="b">
        <f t="shared" si="4"/>
        <v>0</v>
      </c>
      <c r="AL22" s="184" t="b">
        <f t="shared" si="4"/>
        <v>0</v>
      </c>
      <c r="AM22" s="184" t="b">
        <f t="shared" si="4"/>
        <v>0</v>
      </c>
      <c r="AN22" s="184" t="b">
        <f t="shared" si="4"/>
        <v>0</v>
      </c>
      <c r="AO22" s="184" t="b">
        <f t="shared" si="4"/>
        <v>0</v>
      </c>
    </row>
    <row r="23" spans="1:101" ht="47.45" customHeight="1">
      <c r="A23" s="253"/>
      <c r="B23" s="279" t="s">
        <v>369</v>
      </c>
      <c r="C23" s="33"/>
      <c r="D23" s="33"/>
      <c r="E23" s="33"/>
      <c r="F23" s="33"/>
      <c r="G23" s="33"/>
      <c r="H23" s="33"/>
      <c r="I23" s="33"/>
      <c r="J23" s="33"/>
      <c r="K23" s="33"/>
      <c r="L23" s="33"/>
      <c r="M23" s="33"/>
      <c r="N23" s="33"/>
      <c r="O23" s="257" t="str">
        <f>IF(COUNTIF(Q23:AB23,TRUE)&gt;0,"Favor revisar los precios: Se espera que el precio unitario por mantenimiento correctivo aumente con la dificultad de acceso a la sede y la capacidad de las UPS, y que disminuya al aumentar la cantidad de UPS por sede","")</f>
        <v/>
      </c>
      <c r="P23" s="75"/>
      <c r="Q23" s="254" t="b">
        <f>AND(C23&lt;&gt;"",C22&lt;&gt;"",C23&gt;=C22)</f>
        <v>0</v>
      </c>
      <c r="R23" s="254" t="b">
        <f>OR(AND(C23&lt;&gt;"",D23&lt;&gt;"",D23&lt;=C23),AND(D23&lt;&gt;"",D22&lt;&gt;"",D23&gt;=D22))</f>
        <v>0</v>
      </c>
      <c r="S23" s="254" t="b">
        <f>OR(AND(D23&lt;&gt;"",E23&lt;&gt;"",E23&lt;=D23),AND(E23&lt;&gt;"",E22&lt;&gt;"",E23&gt;=E22))</f>
        <v>0</v>
      </c>
      <c r="T23" s="254" t="b">
        <f>OR(AND(F23&lt;&gt;"",F22&lt;&gt;"",F23&gt;=F22),AND(F23&lt;C23,F23&lt;&gt;"",C23&lt;&gt;""))</f>
        <v>0</v>
      </c>
      <c r="U23" s="254" t="b">
        <f>OR(AND(F23&lt;&gt;"",G23&lt;&gt;"",G23&lt;=F23),AND(G23&lt;&gt;"",G22&lt;&gt;"",G23&gt;=G22),AND(G23&lt;D23,G23&lt;&gt;"",D23&lt;&gt;""))</f>
        <v>0</v>
      </c>
      <c r="V23" s="254" t="b">
        <f>OR(AND(G23&lt;&gt;"",H23&lt;&gt;"",H23&lt;=G23),AND(H23&lt;&gt;"",H22&lt;&gt;"",H23&gt;=H22),AND(H23&lt;E23,H23&lt;&gt;"",E23&lt;&gt;""))</f>
        <v>0</v>
      </c>
      <c r="W23" s="254" t="b">
        <f t="shared" ref="W23" si="9">OR(AND(I23&lt;&gt;"",I22&lt;&gt;"",I23&gt;=I22),AND(I23&lt;F23,I23&lt;&gt;"",F23&lt;&gt;""))</f>
        <v>0</v>
      </c>
      <c r="X23" s="254" t="b">
        <f t="shared" ref="X23" si="10">OR(AND(I23&lt;&gt;"",J23&lt;&gt;"",J23&lt;=I23),AND(J23&lt;&gt;"",J22&lt;&gt;"",J23&gt;=J22),AND(J23&lt;G23,J23&lt;&gt;"",G23&lt;&gt;""))</f>
        <v>0</v>
      </c>
      <c r="Y23" s="254" t="b">
        <f t="shared" ref="Y23" si="11">OR(AND(J23&lt;&gt;"",K23&lt;&gt;"",K23&lt;=J23),AND(K23&lt;&gt;"",K22&lt;&gt;"",K23&gt;=K22),AND(K23&lt;H23,K23&lt;&gt;"",H23&lt;&gt;""))</f>
        <v>0</v>
      </c>
      <c r="Z23" s="254" t="b">
        <f t="shared" ref="Z23" si="12">OR(AND(L23&lt;&gt;"",L22&lt;&gt;"",L23&gt;=L22),AND(L23&lt;I23,L23&lt;&gt;"",I23&lt;&gt;""))</f>
        <v>0</v>
      </c>
      <c r="AA23" s="254" t="b">
        <f t="shared" ref="AA23" si="13">OR(AND(L23&lt;&gt;"",M23&lt;&gt;"",M23&lt;=L23),AND(M23&lt;&gt;"",M22&lt;&gt;"",M23&gt;=M22),AND(M23&lt;J23,M23&lt;&gt;"",J23&lt;&gt;""))</f>
        <v>0</v>
      </c>
      <c r="AB23" s="254" t="b">
        <f t="shared" ref="AB23" si="14">OR(AND(M23&lt;&gt;"",N23&lt;&gt;"",N23&lt;=M23),AND(N23&lt;&gt;"",N22&lt;&gt;"",N23&gt;=N22),AND(N23&lt;K23,N23&lt;&gt;"",K23&lt;&gt;""))</f>
        <v>0</v>
      </c>
      <c r="AD23" s="184" t="b">
        <f t="shared" ref="AD23" si="15">+C23&lt;&gt;""</f>
        <v>0</v>
      </c>
      <c r="AE23" s="184" t="b">
        <f t="shared" ref="AE23" si="16">+D23&lt;&gt;""</f>
        <v>0</v>
      </c>
      <c r="AF23" s="184" t="b">
        <f t="shared" ref="AF23" si="17">+E23&lt;&gt;""</f>
        <v>0</v>
      </c>
      <c r="AG23" s="184" t="b">
        <f t="shared" ref="AG23" si="18">+F23&lt;&gt;""</f>
        <v>0</v>
      </c>
      <c r="AH23" s="184" t="b">
        <f t="shared" ref="AH23" si="19">+G23&lt;&gt;""</f>
        <v>0</v>
      </c>
      <c r="AI23" s="184" t="b">
        <f t="shared" ref="AI23" si="20">+H23&lt;&gt;""</f>
        <v>0</v>
      </c>
      <c r="AJ23" s="184" t="b">
        <f t="shared" ref="AJ23" si="21">+I23&lt;&gt;""</f>
        <v>0</v>
      </c>
      <c r="AK23" s="184" t="b">
        <f t="shared" ref="AK23" si="22">+J23&lt;&gt;""</f>
        <v>0</v>
      </c>
      <c r="AL23" s="184" t="b">
        <f t="shared" ref="AL23" si="23">+K23&lt;&gt;""</f>
        <v>0</v>
      </c>
      <c r="AM23" s="184" t="b">
        <f t="shared" ref="AM23" si="24">+L23&lt;&gt;""</f>
        <v>0</v>
      </c>
      <c r="AN23" s="184" t="b">
        <f t="shared" ref="AN23" si="25">+M23&lt;&gt;""</f>
        <v>0</v>
      </c>
      <c r="AO23" s="184" t="b">
        <f t="shared" ref="AO23" si="26">+N23&lt;&gt;""</f>
        <v>0</v>
      </c>
    </row>
    <row r="24" spans="1:101" s="256" customFormat="1" ht="7.5" customHeight="1">
      <c r="A24" s="253"/>
      <c r="B24" s="252"/>
      <c r="C24" s="252"/>
      <c r="D24" s="252"/>
      <c r="E24" s="252"/>
      <c r="F24" s="252"/>
      <c r="G24" s="252"/>
      <c r="H24" s="252"/>
      <c r="I24" s="252"/>
      <c r="J24" s="252"/>
      <c r="K24" s="252"/>
      <c r="L24" s="252"/>
      <c r="M24" s="252"/>
      <c r="N24" s="252"/>
      <c r="O24" s="96"/>
      <c r="P24" s="96"/>
      <c r="Q24" s="183"/>
      <c r="R24" s="183"/>
      <c r="S24" s="183"/>
      <c r="T24" s="183"/>
      <c r="U24" s="183"/>
      <c r="V24" s="183"/>
      <c r="W24" s="183"/>
      <c r="X24" s="183"/>
      <c r="Y24" s="183"/>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4"/>
      <c r="BX24" s="184"/>
      <c r="BY24" s="184"/>
      <c r="BZ24" s="184"/>
      <c r="CA24" s="184"/>
      <c r="CB24" s="184"/>
      <c r="CC24" s="184"/>
      <c r="CD24" s="184"/>
      <c r="CE24" s="184"/>
      <c r="CF24" s="184"/>
      <c r="CG24" s="184"/>
      <c r="CH24" s="184"/>
      <c r="CI24" s="184"/>
      <c r="CJ24" s="184"/>
      <c r="CK24" s="184"/>
      <c r="CL24" s="184"/>
      <c r="CM24" s="184"/>
      <c r="CN24" s="184"/>
      <c r="CO24" s="184"/>
      <c r="CP24" s="184"/>
      <c r="CQ24" s="184"/>
      <c r="CR24" s="184"/>
      <c r="CS24" s="184"/>
      <c r="CT24" s="184"/>
      <c r="CU24" s="184"/>
      <c r="CV24" s="184"/>
      <c r="CW24" s="184"/>
    </row>
    <row r="25" spans="1:101" s="256" customFormat="1" ht="19.5" customHeight="1">
      <c r="A25" s="253"/>
      <c r="B25" s="213" t="s">
        <v>111</v>
      </c>
      <c r="C25" s="406" t="s">
        <v>108</v>
      </c>
      <c r="D25" s="407"/>
      <c r="E25" s="408"/>
      <c r="F25" s="406" t="s">
        <v>109</v>
      </c>
      <c r="G25" s="407"/>
      <c r="H25" s="408"/>
      <c r="I25" s="406" t="s">
        <v>117</v>
      </c>
      <c r="J25" s="407"/>
      <c r="K25" s="408"/>
      <c r="L25" s="406" t="s">
        <v>121</v>
      </c>
      <c r="M25" s="407"/>
      <c r="N25" s="408"/>
      <c r="O25" s="252"/>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4"/>
      <c r="BW25" s="184"/>
      <c r="BX25" s="184"/>
      <c r="BY25" s="184"/>
      <c r="BZ25" s="184"/>
      <c r="CA25" s="184"/>
      <c r="CB25" s="184"/>
      <c r="CC25" s="184"/>
      <c r="CD25" s="184"/>
      <c r="CE25" s="184"/>
      <c r="CF25" s="184"/>
      <c r="CG25" s="184"/>
      <c r="CH25" s="184"/>
      <c r="CI25" s="184"/>
      <c r="CJ25" s="184"/>
      <c r="CK25" s="184"/>
      <c r="CL25" s="184"/>
      <c r="CM25" s="184"/>
      <c r="CN25" s="184"/>
      <c r="CO25" s="184"/>
      <c r="CP25" s="184"/>
      <c r="CQ25" s="184"/>
      <c r="CR25" s="184"/>
      <c r="CS25" s="184"/>
      <c r="CT25" s="184"/>
      <c r="CU25" s="184"/>
      <c r="CV25" s="184"/>
      <c r="CW25" s="184"/>
    </row>
    <row r="26" spans="1:101" s="256" customFormat="1" ht="19.5" customHeight="1">
      <c r="A26" s="253"/>
      <c r="B26" s="249" t="s">
        <v>119</v>
      </c>
      <c r="C26" s="208" t="s">
        <v>112</v>
      </c>
      <c r="D26" s="208" t="s">
        <v>113</v>
      </c>
      <c r="E26" s="208" t="s">
        <v>114</v>
      </c>
      <c r="F26" s="208" t="s">
        <v>112</v>
      </c>
      <c r="G26" s="208" t="s">
        <v>113</v>
      </c>
      <c r="H26" s="208" t="s">
        <v>114</v>
      </c>
      <c r="I26" s="208" t="s">
        <v>112</v>
      </c>
      <c r="J26" s="208" t="s">
        <v>113</v>
      </c>
      <c r="K26" s="208" t="s">
        <v>114</v>
      </c>
      <c r="L26" s="208" t="s">
        <v>112</v>
      </c>
      <c r="M26" s="208" t="s">
        <v>113</v>
      </c>
      <c r="N26" s="208" t="s">
        <v>114</v>
      </c>
      <c r="O26" s="252"/>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4"/>
      <c r="BR26" s="184"/>
      <c r="BS26" s="184"/>
      <c r="BT26" s="184"/>
      <c r="BU26" s="184"/>
      <c r="BV26" s="184"/>
      <c r="BW26" s="184"/>
      <c r="BX26" s="184"/>
      <c r="BY26" s="184"/>
      <c r="BZ26" s="184"/>
      <c r="CA26" s="184"/>
      <c r="CB26" s="184"/>
      <c r="CC26" s="184"/>
      <c r="CD26" s="184"/>
      <c r="CE26" s="184"/>
      <c r="CF26" s="184"/>
      <c r="CG26" s="184"/>
      <c r="CH26" s="184"/>
      <c r="CI26" s="184"/>
      <c r="CJ26" s="184"/>
      <c r="CK26" s="184"/>
      <c r="CL26" s="184"/>
      <c r="CM26" s="184"/>
      <c r="CN26" s="184"/>
      <c r="CO26" s="184"/>
      <c r="CP26" s="184"/>
      <c r="CQ26" s="184"/>
      <c r="CR26" s="184"/>
      <c r="CS26" s="184"/>
      <c r="CT26" s="184"/>
      <c r="CU26" s="184"/>
      <c r="CV26" s="184"/>
      <c r="CW26" s="184"/>
    </row>
    <row r="27" spans="1:101" s="256" customFormat="1" ht="36" customHeight="1">
      <c r="A27" s="253"/>
      <c r="B27" s="274" t="s">
        <v>367</v>
      </c>
      <c r="C27" s="436" t="s">
        <v>310</v>
      </c>
      <c r="D27" s="437"/>
      <c r="E27" s="437"/>
      <c r="F27" s="437"/>
      <c r="G27" s="437"/>
      <c r="H27" s="437"/>
      <c r="I27" s="437"/>
      <c r="J27" s="437"/>
      <c r="K27" s="437"/>
      <c r="L27" s="437"/>
      <c r="M27" s="437"/>
      <c r="N27" s="438"/>
      <c r="O27" s="252"/>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c r="BM27" s="184"/>
      <c r="BN27" s="184"/>
      <c r="BO27" s="184"/>
      <c r="BP27" s="184"/>
      <c r="BQ27" s="184"/>
      <c r="BR27" s="184"/>
      <c r="BS27" s="184"/>
      <c r="BT27" s="184"/>
      <c r="BU27" s="184"/>
      <c r="BV27" s="184"/>
      <c r="BW27" s="184"/>
      <c r="BX27" s="184"/>
      <c r="BY27" s="184"/>
      <c r="BZ27" s="184"/>
      <c r="CA27" s="184"/>
      <c r="CB27" s="184"/>
      <c r="CC27" s="184"/>
      <c r="CD27" s="184"/>
      <c r="CE27" s="184"/>
      <c r="CF27" s="184"/>
      <c r="CG27" s="184"/>
      <c r="CH27" s="184"/>
      <c r="CI27" s="184"/>
      <c r="CJ27" s="184"/>
      <c r="CK27" s="184"/>
      <c r="CL27" s="184"/>
      <c r="CM27" s="184"/>
      <c r="CN27" s="184"/>
      <c r="CO27" s="184"/>
      <c r="CP27" s="184"/>
      <c r="CQ27" s="184"/>
      <c r="CR27" s="184"/>
      <c r="CS27" s="184"/>
      <c r="CT27" s="184"/>
      <c r="CU27" s="184"/>
      <c r="CV27" s="184"/>
      <c r="CW27" s="184"/>
    </row>
    <row r="28" spans="1:101" s="256" customFormat="1" ht="35.450000000000003" customHeight="1">
      <c r="A28" s="1"/>
      <c r="B28" s="279" t="s">
        <v>378</v>
      </c>
      <c r="C28" s="74" t="str">
        <f t="shared" ref="C28:N28" si="27">IFERROR(IF(OR(AND($G$15="",C21=""),AND($G$15="No cotiza",C21="No cotiza")),"No cotiza",IF(OR($G$15="",$G$15="No cotiza"),"Especifique la tarifa IVA",IF(OR(C21="",C21="No cotiza"),"Especifique el precio unitario antes de IVA",ROUND(C21*(1+$G$15),0)))),"Imposible calcular")</f>
        <v>No cotiza</v>
      </c>
      <c r="D28" s="74" t="str">
        <f t="shared" si="27"/>
        <v>No cotiza</v>
      </c>
      <c r="E28" s="74" t="str">
        <f t="shared" si="27"/>
        <v>No cotiza</v>
      </c>
      <c r="F28" s="74" t="str">
        <f t="shared" si="27"/>
        <v>No cotiza</v>
      </c>
      <c r="G28" s="74" t="str">
        <f t="shared" si="27"/>
        <v>No cotiza</v>
      </c>
      <c r="H28" s="74" t="str">
        <f t="shared" si="27"/>
        <v>No cotiza</v>
      </c>
      <c r="I28" s="74" t="str">
        <f t="shared" si="27"/>
        <v>No cotiza</v>
      </c>
      <c r="J28" s="74" t="str">
        <f t="shared" si="27"/>
        <v>No cotiza</v>
      </c>
      <c r="K28" s="74" t="str">
        <f t="shared" si="27"/>
        <v>No cotiza</v>
      </c>
      <c r="L28" s="74" t="str">
        <f t="shared" si="27"/>
        <v>No cotiza</v>
      </c>
      <c r="M28" s="74" t="str">
        <f t="shared" si="27"/>
        <v>No cotiza</v>
      </c>
      <c r="N28" s="74" t="str">
        <f t="shared" si="27"/>
        <v>No cotiza</v>
      </c>
      <c r="O28" s="252"/>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4"/>
      <c r="BR28" s="184"/>
      <c r="BS28" s="184"/>
      <c r="BT28" s="184"/>
      <c r="BU28" s="184"/>
      <c r="BV28" s="184"/>
      <c r="BW28" s="184"/>
      <c r="BX28" s="184"/>
      <c r="BY28" s="184"/>
      <c r="BZ28" s="184"/>
      <c r="CA28" s="184"/>
      <c r="CB28" s="184"/>
      <c r="CC28" s="184"/>
      <c r="CD28" s="184"/>
      <c r="CE28" s="184"/>
      <c r="CF28" s="184"/>
      <c r="CG28" s="184"/>
      <c r="CH28" s="184"/>
      <c r="CI28" s="184"/>
      <c r="CJ28" s="184"/>
      <c r="CK28" s="184"/>
      <c r="CL28" s="184"/>
      <c r="CM28" s="184"/>
      <c r="CN28" s="184"/>
      <c r="CO28" s="184"/>
      <c r="CP28" s="184"/>
      <c r="CQ28" s="184"/>
      <c r="CR28" s="184"/>
      <c r="CS28" s="184"/>
      <c r="CT28" s="184"/>
      <c r="CU28" s="184"/>
      <c r="CV28" s="184"/>
      <c r="CW28" s="184"/>
    </row>
    <row r="29" spans="1:101" s="256" customFormat="1" ht="35.450000000000003" customHeight="1">
      <c r="A29" s="1"/>
      <c r="B29" s="279" t="s">
        <v>368</v>
      </c>
      <c r="C29" s="74" t="str">
        <f t="shared" ref="C29:N30" si="28">IFERROR(IF(OR(AND($G$15="",C22=""),AND($G$15="No cotiza",C22="No cotiza")),"No cotiza",IF(OR($G$15="",$G$15="No cotiza"),"Especifique la tarifa IVA",IF(OR(C22="",C22="No cotiza"),"Especifique el precio unitario antes de IVA",ROUND(C22*(1+$G$15),0)))),"Imposible calcular")</f>
        <v>No cotiza</v>
      </c>
      <c r="D29" s="74" t="str">
        <f t="shared" si="28"/>
        <v>No cotiza</v>
      </c>
      <c r="E29" s="74" t="str">
        <f t="shared" si="28"/>
        <v>No cotiza</v>
      </c>
      <c r="F29" s="74" t="str">
        <f t="shared" si="28"/>
        <v>No cotiza</v>
      </c>
      <c r="G29" s="74" t="str">
        <f t="shared" si="28"/>
        <v>No cotiza</v>
      </c>
      <c r="H29" s="74" t="str">
        <f t="shared" si="28"/>
        <v>No cotiza</v>
      </c>
      <c r="I29" s="74" t="str">
        <f t="shared" si="28"/>
        <v>No cotiza</v>
      </c>
      <c r="J29" s="74" t="str">
        <f t="shared" si="28"/>
        <v>No cotiza</v>
      </c>
      <c r="K29" s="74" t="str">
        <f t="shared" si="28"/>
        <v>No cotiza</v>
      </c>
      <c r="L29" s="74" t="str">
        <f t="shared" si="28"/>
        <v>No cotiza</v>
      </c>
      <c r="M29" s="74" t="str">
        <f t="shared" si="28"/>
        <v>No cotiza</v>
      </c>
      <c r="N29" s="74" t="str">
        <f t="shared" si="28"/>
        <v>No cotiza</v>
      </c>
      <c r="O29" s="252"/>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4"/>
      <c r="BK29" s="184"/>
      <c r="BL29" s="184"/>
      <c r="BM29" s="184"/>
      <c r="BN29" s="184"/>
      <c r="BO29" s="184"/>
      <c r="BP29" s="184"/>
      <c r="BQ29" s="184"/>
      <c r="BR29" s="184"/>
      <c r="BS29" s="184"/>
      <c r="BT29" s="184"/>
      <c r="BU29" s="184"/>
      <c r="BV29" s="184"/>
      <c r="BW29" s="184"/>
      <c r="BX29" s="184"/>
      <c r="BY29" s="184"/>
      <c r="BZ29" s="184"/>
      <c r="CA29" s="184"/>
      <c r="CB29" s="184"/>
      <c r="CC29" s="184"/>
      <c r="CD29" s="184"/>
      <c r="CE29" s="184"/>
      <c r="CF29" s="184"/>
      <c r="CG29" s="184"/>
      <c r="CH29" s="184"/>
      <c r="CI29" s="184"/>
      <c r="CJ29" s="184"/>
      <c r="CK29" s="184"/>
      <c r="CL29" s="184"/>
      <c r="CM29" s="184"/>
      <c r="CN29" s="184"/>
      <c r="CO29" s="184"/>
      <c r="CP29" s="184"/>
      <c r="CQ29" s="184"/>
      <c r="CR29" s="184"/>
      <c r="CS29" s="184"/>
      <c r="CT29" s="184"/>
      <c r="CU29" s="184"/>
      <c r="CV29" s="184"/>
      <c r="CW29" s="184"/>
    </row>
    <row r="30" spans="1:101" s="256" customFormat="1" ht="35.450000000000003" customHeight="1">
      <c r="A30" s="1"/>
      <c r="B30" s="279" t="s">
        <v>369</v>
      </c>
      <c r="C30" s="74" t="str">
        <f t="shared" si="28"/>
        <v>No cotiza</v>
      </c>
      <c r="D30" s="74" t="str">
        <f t="shared" si="28"/>
        <v>No cotiza</v>
      </c>
      <c r="E30" s="74" t="str">
        <f t="shared" si="28"/>
        <v>No cotiza</v>
      </c>
      <c r="F30" s="74" t="str">
        <f t="shared" si="28"/>
        <v>No cotiza</v>
      </c>
      <c r="G30" s="74" t="str">
        <f t="shared" si="28"/>
        <v>No cotiza</v>
      </c>
      <c r="H30" s="74" t="str">
        <f t="shared" si="28"/>
        <v>No cotiza</v>
      </c>
      <c r="I30" s="74" t="str">
        <f t="shared" si="28"/>
        <v>No cotiza</v>
      </c>
      <c r="J30" s="74" t="str">
        <f t="shared" si="28"/>
        <v>No cotiza</v>
      </c>
      <c r="K30" s="74" t="str">
        <f t="shared" si="28"/>
        <v>No cotiza</v>
      </c>
      <c r="L30" s="74" t="str">
        <f t="shared" si="28"/>
        <v>No cotiza</v>
      </c>
      <c r="M30" s="74" t="str">
        <f t="shared" si="28"/>
        <v>No cotiza</v>
      </c>
      <c r="N30" s="74" t="str">
        <f t="shared" si="28"/>
        <v>No cotiza</v>
      </c>
      <c r="O30" s="252"/>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c r="BP30" s="184"/>
      <c r="BQ30" s="184"/>
      <c r="BR30" s="184"/>
      <c r="BS30" s="184"/>
      <c r="BT30" s="184"/>
      <c r="BU30" s="184"/>
      <c r="BV30" s="184"/>
      <c r="BW30" s="184"/>
      <c r="BX30" s="184"/>
      <c r="BY30" s="184"/>
      <c r="BZ30" s="184"/>
      <c r="CA30" s="184"/>
      <c r="CB30" s="184"/>
      <c r="CC30" s="184"/>
      <c r="CD30" s="184"/>
      <c r="CE30" s="184"/>
      <c r="CF30" s="184"/>
      <c r="CG30" s="184"/>
      <c r="CH30" s="184"/>
      <c r="CI30" s="184"/>
      <c r="CJ30" s="184"/>
      <c r="CK30" s="184"/>
      <c r="CL30" s="184"/>
      <c r="CM30" s="184"/>
      <c r="CN30" s="184"/>
      <c r="CO30" s="184"/>
      <c r="CP30" s="184"/>
      <c r="CQ30" s="184"/>
      <c r="CR30" s="184"/>
      <c r="CS30" s="184"/>
      <c r="CT30" s="184"/>
      <c r="CU30" s="184"/>
      <c r="CV30" s="184"/>
      <c r="CW30" s="184"/>
    </row>
    <row r="31" spans="1:101" s="256" customFormat="1" ht="7.5" customHeight="1">
      <c r="A31" s="1"/>
      <c r="B31" s="1"/>
      <c r="C31" s="1"/>
      <c r="D31" s="2"/>
      <c r="E31" s="2"/>
      <c r="F31" s="1"/>
      <c r="G31" s="1"/>
      <c r="H31" s="1"/>
      <c r="I31" s="1"/>
      <c r="J31" s="1"/>
      <c r="K31" s="1"/>
      <c r="L31" s="1"/>
      <c r="M31" s="1"/>
      <c r="N31" s="1"/>
      <c r="O31" s="1"/>
      <c r="P31" s="1"/>
      <c r="Q31" s="183"/>
      <c r="R31" s="183"/>
      <c r="S31" s="183"/>
      <c r="T31" s="183"/>
      <c r="U31" s="183"/>
      <c r="V31" s="183"/>
      <c r="W31" s="183"/>
      <c r="X31" s="183"/>
      <c r="Y31" s="183"/>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84"/>
      <c r="BS31" s="184"/>
      <c r="BT31" s="184"/>
      <c r="BU31" s="184"/>
      <c r="BV31" s="184"/>
      <c r="BW31" s="184"/>
      <c r="BX31" s="184"/>
      <c r="BY31" s="184"/>
      <c r="BZ31" s="184"/>
      <c r="CA31" s="184"/>
      <c r="CB31" s="184"/>
      <c r="CC31" s="184"/>
      <c r="CD31" s="184"/>
      <c r="CE31" s="184"/>
      <c r="CF31" s="184"/>
      <c r="CG31" s="184"/>
      <c r="CH31" s="184"/>
      <c r="CI31" s="184"/>
      <c r="CJ31" s="184"/>
      <c r="CK31" s="184"/>
      <c r="CL31" s="184"/>
      <c r="CM31" s="184"/>
      <c r="CN31" s="184"/>
      <c r="CO31" s="184"/>
      <c r="CP31" s="184"/>
      <c r="CQ31" s="184"/>
      <c r="CR31" s="184"/>
      <c r="CS31" s="184"/>
      <c r="CT31" s="184"/>
      <c r="CU31" s="184"/>
      <c r="CV31" s="184"/>
      <c r="CW31" s="184"/>
    </row>
    <row r="32" spans="1:101" s="256" customFormat="1">
      <c r="A32" s="1"/>
      <c r="B32" s="295" t="s">
        <v>21</v>
      </c>
      <c r="C32" s="295"/>
      <c r="D32" s="295"/>
      <c r="E32" s="295"/>
      <c r="F32" s="295"/>
      <c r="G32" s="295"/>
      <c r="H32" s="295"/>
      <c r="I32" s="295"/>
      <c r="J32" s="295"/>
      <c r="K32" s="295"/>
      <c r="L32" s="295"/>
      <c r="M32" s="295"/>
      <c r="N32" s="295"/>
      <c r="O32" s="295"/>
      <c r="P32" s="1"/>
      <c r="Q32" s="183"/>
      <c r="R32" s="183"/>
      <c r="S32" s="183"/>
      <c r="T32" s="183"/>
      <c r="U32" s="183"/>
      <c r="V32" s="183"/>
      <c r="W32" s="183"/>
      <c r="X32" s="183"/>
      <c r="Y32" s="183"/>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c r="BR32" s="184"/>
      <c r="BS32" s="184"/>
      <c r="BT32" s="184"/>
      <c r="BU32" s="184"/>
      <c r="BV32" s="184"/>
      <c r="BW32" s="184"/>
      <c r="BX32" s="184"/>
      <c r="BY32" s="184"/>
      <c r="BZ32" s="184"/>
      <c r="CA32" s="184"/>
      <c r="CB32" s="184"/>
      <c r="CC32" s="184"/>
      <c r="CD32" s="184"/>
      <c r="CE32" s="184"/>
      <c r="CF32" s="184"/>
      <c r="CG32" s="184"/>
      <c r="CH32" s="184"/>
      <c r="CI32" s="184"/>
      <c r="CJ32" s="184"/>
      <c r="CK32" s="184"/>
      <c r="CL32" s="184"/>
      <c r="CM32" s="184"/>
      <c r="CN32" s="184"/>
      <c r="CO32" s="184"/>
      <c r="CP32" s="184"/>
      <c r="CQ32" s="184"/>
      <c r="CR32" s="184"/>
      <c r="CS32" s="184"/>
      <c r="CT32" s="184"/>
      <c r="CU32" s="184"/>
      <c r="CV32" s="184"/>
      <c r="CW32" s="184"/>
    </row>
    <row r="33" spans="1:101" s="256" customFormat="1" ht="53.45" customHeight="1">
      <c r="A33" s="1"/>
      <c r="B33" s="296" t="s">
        <v>22</v>
      </c>
      <c r="C33" s="296"/>
      <c r="D33" s="296"/>
      <c r="E33" s="296"/>
      <c r="F33" s="296"/>
      <c r="G33" s="296"/>
      <c r="H33" s="296"/>
      <c r="I33" s="296"/>
      <c r="J33" s="296"/>
      <c r="K33" s="296"/>
      <c r="L33" s="296"/>
      <c r="M33" s="296"/>
      <c r="N33" s="296"/>
      <c r="O33" s="296"/>
      <c r="P33" s="1"/>
      <c r="Q33" s="183"/>
      <c r="R33" s="183"/>
      <c r="S33" s="183"/>
      <c r="T33" s="183"/>
      <c r="U33" s="183"/>
      <c r="V33" s="183"/>
      <c r="W33" s="183"/>
      <c r="X33" s="183"/>
      <c r="Y33" s="183"/>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4"/>
      <c r="BP33" s="184"/>
      <c r="BQ33" s="184"/>
      <c r="BR33" s="184"/>
      <c r="BS33" s="184"/>
      <c r="BT33" s="184"/>
      <c r="BU33" s="184"/>
      <c r="BV33" s="184"/>
      <c r="BW33" s="184"/>
      <c r="BX33" s="184"/>
      <c r="BY33" s="184"/>
      <c r="BZ33" s="184"/>
      <c r="CA33" s="184"/>
      <c r="CB33" s="184"/>
      <c r="CC33" s="184"/>
      <c r="CD33" s="184"/>
      <c r="CE33" s="184"/>
      <c r="CF33" s="184"/>
      <c r="CG33" s="184"/>
      <c r="CH33" s="184"/>
      <c r="CI33" s="184"/>
      <c r="CJ33" s="184"/>
      <c r="CK33" s="184"/>
      <c r="CL33" s="184"/>
      <c r="CM33" s="184"/>
      <c r="CN33" s="184"/>
      <c r="CO33" s="184"/>
      <c r="CP33" s="184"/>
      <c r="CQ33" s="184"/>
      <c r="CR33" s="184"/>
      <c r="CS33" s="184"/>
      <c r="CT33" s="184"/>
      <c r="CU33" s="184"/>
      <c r="CV33" s="184"/>
      <c r="CW33" s="184"/>
    </row>
    <row r="34" spans="1:101" s="256" customFormat="1" ht="42.75" customHeight="1">
      <c r="A34" s="1"/>
      <c r="B34" s="296" t="s">
        <v>26</v>
      </c>
      <c r="C34" s="296"/>
      <c r="D34" s="296"/>
      <c r="E34" s="296"/>
      <c r="F34" s="296"/>
      <c r="G34" s="296"/>
      <c r="H34" s="296"/>
      <c r="I34" s="296"/>
      <c r="J34" s="296"/>
      <c r="K34" s="296"/>
      <c r="L34" s="296"/>
      <c r="M34" s="296"/>
      <c r="N34" s="296"/>
      <c r="O34" s="296"/>
      <c r="P34" s="1"/>
      <c r="Q34" s="183"/>
      <c r="R34" s="183"/>
      <c r="S34" s="183"/>
      <c r="T34" s="183"/>
      <c r="U34" s="183"/>
      <c r="V34" s="183"/>
      <c r="W34" s="183"/>
      <c r="X34" s="183"/>
      <c r="Y34" s="183"/>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4"/>
      <c r="BR34" s="184"/>
      <c r="BS34" s="184"/>
      <c r="BT34" s="184"/>
      <c r="BU34" s="184"/>
      <c r="BV34" s="184"/>
      <c r="BW34" s="184"/>
      <c r="BX34" s="184"/>
      <c r="BY34" s="184"/>
      <c r="BZ34" s="184"/>
      <c r="CA34" s="184"/>
      <c r="CB34" s="184"/>
      <c r="CC34" s="184"/>
      <c r="CD34" s="184"/>
      <c r="CE34" s="184"/>
      <c r="CF34" s="184"/>
      <c r="CG34" s="184"/>
      <c r="CH34" s="184"/>
      <c r="CI34" s="184"/>
      <c r="CJ34" s="184"/>
      <c r="CK34" s="184"/>
      <c r="CL34" s="184"/>
      <c r="CM34" s="184"/>
      <c r="CN34" s="184"/>
      <c r="CO34" s="184"/>
      <c r="CP34" s="184"/>
      <c r="CQ34" s="184"/>
      <c r="CR34" s="184"/>
      <c r="CS34" s="184"/>
      <c r="CT34" s="184"/>
      <c r="CU34" s="184"/>
      <c r="CV34" s="184"/>
      <c r="CW34" s="184"/>
    </row>
    <row r="35" spans="1:101" s="256" customFormat="1" ht="19.5" customHeight="1">
      <c r="A35" s="1"/>
      <c r="B35" s="351" t="s">
        <v>314</v>
      </c>
      <c r="C35" s="351"/>
      <c r="D35" s="351"/>
      <c r="E35" s="351"/>
      <c r="F35" s="351"/>
      <c r="G35" s="351"/>
      <c r="H35" s="351"/>
      <c r="I35" s="351"/>
      <c r="J35" s="351"/>
      <c r="K35" s="351"/>
      <c r="L35" s="351"/>
      <c r="M35" s="351"/>
      <c r="N35" s="351"/>
      <c r="O35" s="351"/>
      <c r="P35" s="1"/>
      <c r="Q35" s="183"/>
      <c r="R35" s="183"/>
      <c r="S35" s="183"/>
      <c r="T35" s="183"/>
      <c r="U35" s="183"/>
      <c r="V35" s="183"/>
      <c r="W35" s="183"/>
      <c r="X35" s="183"/>
      <c r="Y35" s="183"/>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4"/>
      <c r="BR35" s="184"/>
      <c r="BS35" s="184"/>
      <c r="BT35" s="184"/>
      <c r="BU35" s="184"/>
      <c r="BV35" s="184"/>
      <c r="BW35" s="184"/>
      <c r="BX35" s="184"/>
      <c r="BY35" s="184"/>
      <c r="BZ35" s="184"/>
      <c r="CA35" s="184"/>
      <c r="CB35" s="184"/>
      <c r="CC35" s="184"/>
      <c r="CD35" s="184"/>
      <c r="CE35" s="184"/>
      <c r="CF35" s="184"/>
      <c r="CG35" s="184"/>
      <c r="CH35" s="184"/>
      <c r="CI35" s="184"/>
      <c r="CJ35" s="184"/>
      <c r="CK35" s="184"/>
      <c r="CL35" s="184"/>
      <c r="CM35" s="184"/>
      <c r="CN35" s="184"/>
      <c r="CO35" s="184"/>
      <c r="CP35" s="184"/>
      <c r="CQ35" s="184"/>
      <c r="CR35" s="184"/>
      <c r="CS35" s="184"/>
      <c r="CT35" s="184"/>
      <c r="CU35" s="184"/>
      <c r="CV35" s="184"/>
      <c r="CW35" s="184"/>
    </row>
    <row r="36" spans="1:101" s="256" customFormat="1" ht="15">
      <c r="A36" s="1"/>
      <c r="B36" s="1"/>
      <c r="C36" s="1"/>
      <c r="D36" s="2"/>
      <c r="E36" s="2"/>
      <c r="F36" s="1"/>
      <c r="G36" s="1"/>
      <c r="H36" s="1"/>
      <c r="I36" s="1"/>
      <c r="J36" s="1"/>
      <c r="K36" s="1"/>
      <c r="L36" s="1"/>
      <c r="M36" s="1"/>
      <c r="N36" s="1"/>
      <c r="O36" s="1"/>
      <c r="P36" s="1"/>
      <c r="Q36" s="183"/>
      <c r="R36" s="183"/>
      <c r="S36" s="183"/>
      <c r="T36" s="183"/>
      <c r="U36" s="183"/>
      <c r="V36" s="183"/>
      <c r="W36" s="183"/>
      <c r="X36" s="183"/>
      <c r="Y36" s="183"/>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4"/>
      <c r="BW36" s="184"/>
      <c r="BX36" s="184"/>
      <c r="BY36" s="184"/>
      <c r="BZ36" s="184"/>
      <c r="CA36" s="184"/>
      <c r="CB36" s="184"/>
      <c r="CC36" s="184"/>
      <c r="CD36" s="184"/>
      <c r="CE36" s="184"/>
      <c r="CF36" s="184"/>
      <c r="CG36" s="184"/>
      <c r="CH36" s="184"/>
      <c r="CI36" s="184"/>
      <c r="CJ36" s="184"/>
      <c r="CK36" s="184"/>
      <c r="CL36" s="184"/>
      <c r="CM36" s="184"/>
      <c r="CN36" s="184"/>
      <c r="CO36" s="184"/>
      <c r="CP36" s="184"/>
      <c r="CQ36" s="184"/>
      <c r="CR36" s="184"/>
      <c r="CS36" s="184"/>
      <c r="CT36" s="184"/>
      <c r="CU36" s="184"/>
      <c r="CV36" s="184"/>
      <c r="CW36" s="184"/>
    </row>
    <row r="37" spans="1:101" s="1" customFormat="1" ht="15" hidden="1">
      <c r="D37" s="2"/>
      <c r="E37" s="2"/>
      <c r="Q37" s="183"/>
      <c r="R37" s="183"/>
      <c r="S37" s="183"/>
      <c r="T37" s="183"/>
      <c r="U37" s="183"/>
      <c r="V37" s="183"/>
      <c r="W37" s="183"/>
      <c r="X37" s="183"/>
      <c r="Y37" s="183"/>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row>
    <row r="38" spans="1:101" s="1" customFormat="1" ht="15" hidden="1">
      <c r="D38" s="2"/>
      <c r="E38" s="2"/>
      <c r="Q38" s="183"/>
      <c r="R38" s="183"/>
      <c r="S38" s="183"/>
      <c r="T38" s="183"/>
      <c r="U38" s="183"/>
      <c r="V38" s="183"/>
      <c r="W38" s="183"/>
      <c r="X38" s="183"/>
      <c r="Y38" s="183"/>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row>
    <row r="39" spans="1:101" s="1" customFormat="1" ht="15" hidden="1">
      <c r="D39" s="2"/>
      <c r="E39" s="2"/>
      <c r="Q39" s="183"/>
      <c r="R39" s="183"/>
      <c r="S39" s="183"/>
      <c r="T39" s="183"/>
      <c r="U39" s="183"/>
      <c r="V39" s="183"/>
      <c r="W39" s="183"/>
      <c r="X39" s="183"/>
      <c r="Y39" s="183"/>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row>
    <row r="40" spans="1:101" s="1" customFormat="1" ht="15" hidden="1">
      <c r="D40" s="2"/>
      <c r="E40" s="2"/>
      <c r="Q40" s="183"/>
      <c r="R40" s="183"/>
      <c r="S40" s="183"/>
      <c r="T40" s="183"/>
      <c r="U40" s="183"/>
      <c r="V40" s="183"/>
      <c r="W40" s="183"/>
      <c r="X40" s="183"/>
      <c r="Y40" s="183"/>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row>
    <row r="41" spans="1:101" s="1" customFormat="1" ht="15" hidden="1">
      <c r="D41" s="2"/>
      <c r="E41" s="2"/>
      <c r="Q41" s="183"/>
      <c r="R41" s="183"/>
      <c r="S41" s="183"/>
      <c r="T41" s="183"/>
      <c r="U41" s="183"/>
      <c r="V41" s="183"/>
      <c r="W41" s="183"/>
      <c r="X41" s="183"/>
      <c r="Y41" s="183"/>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row>
    <row r="42" spans="1:101" s="1" customFormat="1" ht="15" hidden="1">
      <c r="D42" s="2"/>
      <c r="E42" s="2"/>
      <c r="Q42" s="183"/>
      <c r="R42" s="183"/>
      <c r="S42" s="183"/>
      <c r="T42" s="183"/>
      <c r="U42" s="183"/>
      <c r="V42" s="183"/>
      <c r="W42" s="183"/>
      <c r="X42" s="183"/>
      <c r="Y42" s="183"/>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row>
    <row r="43" spans="1:101" s="1" customFormat="1" ht="15" hidden="1">
      <c r="D43" s="2"/>
      <c r="E43" s="2"/>
      <c r="Q43" s="183"/>
      <c r="R43" s="183"/>
      <c r="S43" s="183"/>
      <c r="T43" s="183"/>
      <c r="U43" s="183"/>
      <c r="V43" s="183"/>
      <c r="W43" s="183"/>
      <c r="X43" s="183"/>
      <c r="Y43" s="183"/>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row>
    <row r="44" spans="1:101" s="1" customFormat="1" ht="15" hidden="1">
      <c r="D44" s="2"/>
      <c r="E44" s="2"/>
      <c r="Q44" s="183"/>
      <c r="R44" s="183"/>
      <c r="S44" s="183"/>
      <c r="T44" s="183"/>
      <c r="U44" s="183"/>
      <c r="V44" s="183"/>
      <c r="W44" s="183"/>
      <c r="X44" s="183"/>
      <c r="Y44" s="183"/>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row>
    <row r="45" spans="1:101" s="1" customFormat="1" ht="15" hidden="1">
      <c r="D45" s="2"/>
      <c r="E45" s="2"/>
      <c r="Q45" s="183"/>
      <c r="R45" s="183"/>
      <c r="S45" s="183"/>
      <c r="T45" s="183"/>
      <c r="U45" s="183"/>
      <c r="V45" s="183"/>
      <c r="W45" s="183"/>
      <c r="X45" s="183"/>
      <c r="Y45" s="183"/>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row>
    <row r="46" spans="1:101" s="1" customFormat="1" ht="15" hidden="1">
      <c r="D46" s="2"/>
      <c r="E46" s="2"/>
      <c r="Q46" s="183"/>
      <c r="R46" s="183"/>
      <c r="S46" s="183"/>
      <c r="T46" s="183"/>
      <c r="U46" s="183"/>
      <c r="V46" s="183"/>
      <c r="W46" s="183"/>
      <c r="X46" s="183"/>
      <c r="Y46" s="183"/>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row>
    <row r="47" spans="1:101" s="1" customFormat="1" ht="15" hidden="1">
      <c r="D47" s="2"/>
      <c r="E47" s="2"/>
      <c r="Q47" s="183"/>
      <c r="R47" s="183"/>
      <c r="S47" s="183"/>
      <c r="T47" s="183"/>
      <c r="U47" s="183"/>
      <c r="V47" s="183"/>
      <c r="W47" s="183"/>
      <c r="X47" s="183"/>
      <c r="Y47" s="183"/>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row>
    <row r="48" spans="1:101" s="1" customFormat="1" ht="15" hidden="1">
      <c r="D48" s="2"/>
      <c r="E48" s="2"/>
      <c r="Q48" s="183"/>
      <c r="R48" s="183"/>
      <c r="S48" s="183"/>
      <c r="T48" s="183"/>
      <c r="U48" s="183"/>
      <c r="V48" s="183"/>
      <c r="W48" s="183"/>
      <c r="X48" s="183"/>
      <c r="Y48" s="183"/>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row>
    <row r="49" spans="4:57" s="1" customFormat="1" ht="15" hidden="1">
      <c r="D49" s="2"/>
      <c r="E49" s="2"/>
      <c r="Q49" s="183"/>
      <c r="R49" s="183"/>
      <c r="S49" s="183"/>
      <c r="T49" s="183"/>
      <c r="U49" s="183"/>
      <c r="V49" s="183"/>
      <c r="W49" s="183"/>
      <c r="X49" s="183"/>
      <c r="Y49" s="183"/>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row>
    <row r="50" spans="4:57" s="1" customFormat="1" ht="15" hidden="1">
      <c r="D50" s="2"/>
      <c r="E50" s="2"/>
      <c r="Q50" s="183"/>
      <c r="R50" s="183"/>
      <c r="S50" s="183"/>
      <c r="T50" s="183"/>
      <c r="U50" s="183"/>
      <c r="V50" s="183"/>
      <c r="W50" s="183"/>
      <c r="X50" s="183"/>
      <c r="Y50" s="183"/>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row>
    <row r="51" spans="4:57" s="1" customFormat="1" ht="15" hidden="1">
      <c r="D51" s="2"/>
      <c r="E51" s="2"/>
      <c r="Q51" s="183"/>
      <c r="R51" s="183"/>
      <c r="S51" s="183"/>
      <c r="T51" s="183"/>
      <c r="U51" s="183"/>
      <c r="V51" s="183"/>
      <c r="W51" s="183"/>
      <c r="X51" s="183"/>
      <c r="Y51" s="183"/>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row>
    <row r="52" spans="4:57" s="1" customFormat="1" ht="15" hidden="1">
      <c r="D52" s="2"/>
      <c r="E52" s="2"/>
      <c r="Q52" s="183"/>
      <c r="R52" s="183"/>
      <c r="S52" s="183"/>
      <c r="T52" s="183"/>
      <c r="U52" s="183"/>
      <c r="V52" s="183"/>
      <c r="W52" s="183"/>
      <c r="X52" s="183"/>
      <c r="Y52" s="183"/>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row>
    <row r="53" spans="4:57" s="1" customFormat="1" ht="15" hidden="1">
      <c r="D53" s="2"/>
      <c r="E53" s="2"/>
      <c r="Q53" s="183"/>
      <c r="R53" s="183"/>
      <c r="S53" s="183"/>
      <c r="T53" s="183"/>
      <c r="U53" s="183"/>
      <c r="V53" s="183"/>
      <c r="W53" s="183"/>
      <c r="X53" s="183"/>
      <c r="Y53" s="183"/>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row>
    <row r="54" spans="4:57" s="1" customFormat="1" ht="15" hidden="1">
      <c r="D54" s="2"/>
      <c r="E54" s="2"/>
      <c r="Q54" s="183"/>
      <c r="R54" s="183"/>
      <c r="S54" s="183"/>
      <c r="T54" s="183"/>
      <c r="U54" s="183"/>
      <c r="V54" s="183"/>
      <c r="W54" s="183"/>
      <c r="X54" s="183"/>
      <c r="Y54" s="183"/>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row>
    <row r="55" spans="4:57" s="1" customFormat="1" ht="15" hidden="1">
      <c r="D55" s="2"/>
      <c r="E55" s="2"/>
      <c r="Q55" s="183"/>
      <c r="R55" s="183"/>
      <c r="S55" s="183"/>
      <c r="T55" s="183"/>
      <c r="U55" s="183"/>
      <c r="V55" s="183"/>
      <c r="W55" s="183"/>
      <c r="X55" s="183"/>
      <c r="Y55" s="183"/>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row>
    <row r="56" spans="4:57" s="1" customFormat="1" ht="15" hidden="1">
      <c r="D56" s="2"/>
      <c r="E56" s="2"/>
      <c r="Q56" s="183"/>
      <c r="R56" s="183"/>
      <c r="S56" s="183"/>
      <c r="T56" s="183"/>
      <c r="U56" s="183"/>
      <c r="V56" s="183"/>
      <c r="W56" s="183"/>
      <c r="X56" s="183"/>
      <c r="Y56" s="183"/>
      <c r="Z56" s="184"/>
      <c r="AA56" s="184"/>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c r="BD56" s="184"/>
      <c r="BE56" s="184"/>
    </row>
    <row r="57" spans="4:57" s="1" customFormat="1" ht="15" hidden="1">
      <c r="D57" s="2"/>
      <c r="E57" s="2"/>
      <c r="Q57" s="183"/>
      <c r="R57" s="183"/>
      <c r="S57" s="183"/>
      <c r="T57" s="183"/>
      <c r="U57" s="183"/>
      <c r="V57" s="183"/>
      <c r="W57" s="183"/>
      <c r="X57" s="183"/>
      <c r="Y57" s="183"/>
      <c r="Z57" s="184"/>
      <c r="AA57" s="184"/>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row>
    <row r="58" spans="4:57" s="1" customFormat="1" ht="15" hidden="1">
      <c r="D58" s="2"/>
      <c r="E58" s="2"/>
      <c r="Q58" s="183"/>
      <c r="R58" s="183"/>
      <c r="S58" s="183"/>
      <c r="T58" s="183"/>
      <c r="U58" s="183"/>
      <c r="V58" s="183"/>
      <c r="W58" s="183"/>
      <c r="X58" s="183"/>
      <c r="Y58" s="183"/>
      <c r="Z58" s="184"/>
      <c r="AA58" s="184"/>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row>
    <row r="59" spans="4:57" ht="15.75" hidden="1" customHeight="1"/>
    <row r="60" spans="4:57" ht="15.75" hidden="1" customHeight="1"/>
    <row r="61" spans="4:57" ht="15.75" hidden="1" customHeight="1"/>
    <row r="62" spans="4:57" ht="15.75" hidden="1" customHeight="1"/>
    <row r="63" spans="4:57" ht="15.75" hidden="1" customHeight="1"/>
    <row r="64" spans="4:57" ht="15.75" hidden="1" customHeight="1"/>
    <row r="65" ht="15.75" hidden="1" customHeight="1"/>
    <row r="66" ht="15.75" hidden="1" customHeight="1"/>
    <row r="67" ht="15.75" hidden="1"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sheetData>
  <sheetProtection algorithmName="SHA-512" hashValue="dKy84SPtDCvZhMHc1/HoFw9MJFL615KzHb6Ih7TIQIlL0lS3Kuk2igSNEk4stvbK1m6udQDskjyYxRPJ44MQmg==" saltValue="rvG1s/YkHBugEF07Lf1PYA==" spinCount="100000" sheet="1" objects="1" scenarios="1"/>
  <customSheetViews>
    <customSheetView guid="{2DE05A1E-2A9D-45CF-B641-9402CFE8498D}" scale="85" showGridLines="0" fitToPage="1" hiddenRows="1" hiddenColumns="1">
      <selection activeCell="B15" sqref="B15:N15"/>
      <pageMargins left="0.51181102362204722" right="0.51181102362204722" top="0.74803149606299213" bottom="0.55118110236220474" header="0.31496062992125984" footer="0.31496062992125984"/>
      <printOptions horizontalCentered="1"/>
      <pageSetup scale="45" orientation="landscape" r:id="rId1"/>
      <headerFooter>
        <oddHeader xml:space="preserve">&amp;C
</oddHeader>
      </headerFooter>
    </customSheetView>
    <customSheetView guid="{16B7AF3D-8B09-44EC-A8B4-3132B93ABEA1}" scale="85" showGridLines="0" fitToPage="1" hiddenRows="1" hiddenColumns="1">
      <selection activeCell="C10" sqref="C10"/>
      <pageMargins left="0.51181102362204722" right="0.51181102362204722" top="0.74803149606299213" bottom="0.55118110236220474" header="0.31496062992125984" footer="0.31496062992125984"/>
      <printOptions horizontalCentered="1"/>
      <pageSetup scale="45" orientation="landscape" r:id="rId2"/>
      <headerFooter>
        <oddHeader xml:space="preserve">&amp;C
</oddHeader>
      </headerFooter>
    </customSheetView>
  </customSheetViews>
  <mergeCells count="29">
    <mergeCell ref="B35:O35"/>
    <mergeCell ref="O18:O20"/>
    <mergeCell ref="H7:L7"/>
    <mergeCell ref="H8:L8"/>
    <mergeCell ref="B12:O12"/>
    <mergeCell ref="C27:N27"/>
    <mergeCell ref="C25:E25"/>
    <mergeCell ref="F25:H25"/>
    <mergeCell ref="I25:K25"/>
    <mergeCell ref="L25:N25"/>
    <mergeCell ref="B33:O33"/>
    <mergeCell ref="B34:O34"/>
    <mergeCell ref="B32:O32"/>
    <mergeCell ref="C20:N20"/>
    <mergeCell ref="B15:C15"/>
    <mergeCell ref="C16:F16"/>
    <mergeCell ref="C18:E18"/>
    <mergeCell ref="F18:H18"/>
    <mergeCell ref="I18:K18"/>
    <mergeCell ref="L18:N18"/>
    <mergeCell ref="B17:O17"/>
    <mergeCell ref="B13:O13"/>
    <mergeCell ref="B11:O11"/>
    <mergeCell ref="B10:O10"/>
    <mergeCell ref="B4:O4"/>
    <mergeCell ref="B2:N2"/>
    <mergeCell ref="N7:O7"/>
    <mergeCell ref="N8:O8"/>
    <mergeCell ref="H6:L6"/>
  </mergeCells>
  <conditionalFormatting sqref="C20:N22">
    <cfRule type="containsText" dxfId="19" priority="11" operator="containsText" text="No cotiza">
      <formula>NOT(ISERROR(SEARCH("No cotiza",C20)))</formula>
    </cfRule>
  </conditionalFormatting>
  <conditionalFormatting sqref="C28:N29">
    <cfRule type="containsText" dxfId="18" priority="10" operator="containsText" text="No cotiza">
      <formula>NOT(ISERROR(SEARCH("No cotiza",C28)))</formula>
    </cfRule>
  </conditionalFormatting>
  <conditionalFormatting sqref="C21:N22">
    <cfRule type="expression" dxfId="17" priority="9">
      <formula>(Q21=TRUE)</formula>
    </cfRule>
  </conditionalFormatting>
  <conditionalFormatting sqref="O21:P22 P23">
    <cfRule type="containsText" dxfId="16" priority="8" operator="containsText" text="Favor revisar los precios">
      <formula>NOT(ISERROR(SEARCH("Favor revisar los precios",O21)))</formula>
    </cfRule>
  </conditionalFormatting>
  <conditionalFormatting sqref="C23:N23">
    <cfRule type="containsText" dxfId="15" priority="4" operator="containsText" text="No cotiza">
      <formula>NOT(ISERROR(SEARCH("No cotiza",C23)))</formula>
    </cfRule>
  </conditionalFormatting>
  <conditionalFormatting sqref="C23:N23">
    <cfRule type="expression" dxfId="14" priority="3">
      <formula>(Q23=TRUE)</formula>
    </cfRule>
  </conditionalFormatting>
  <conditionalFormatting sqref="O23">
    <cfRule type="containsText" dxfId="13" priority="2" operator="containsText" text="Favor revisar los precios">
      <formula>NOT(ISERROR(SEARCH("Favor revisar los precios",O23)))</formula>
    </cfRule>
  </conditionalFormatting>
  <conditionalFormatting sqref="C30:N30">
    <cfRule type="containsText" dxfId="12" priority="1" operator="containsText" text="No cotiza">
      <formula>NOT(ISERROR(SEARCH("No cotiza",C30)))</formula>
    </cfRule>
  </conditionalFormatting>
  <dataValidations count="5">
    <dataValidation type="whole" allowBlank="1" showInputMessage="1" showErrorMessage="1" errorTitle="Precio Unitario antes de IVA" error="Debe ser un valor entero mayor que cero" sqref="C28:N30">
      <formula1>0</formula1>
      <formula2>9.99999999999999E+36</formula2>
    </dataValidation>
    <dataValidation type="decimal" allowBlank="1" showInputMessage="1" showErrorMessage="1" errorTitle="Tarifa IVA" error="La tarifa IVA debe ser un valor numerico manor o igual que 0" promptTitle="Tarifa IVA" prompt="Si es diferente a 19%, favor adjuntar justificación" sqref="G15">
      <formula1>0</formula1>
      <formula2>1</formula2>
    </dataValidation>
    <dataValidation type="whole" allowBlank="1" showInputMessage="1" showErrorMessage="1" errorTitle="Precio Unitario antes de IVA" error="Debe ser un valor entero mayor que cero" sqref="C21:N23">
      <formula1>0</formula1>
      <formula2>9.99999999999999E+39</formula2>
    </dataValidation>
    <dataValidation type="custom" allowBlank="1" showInputMessage="1" showErrorMessage="1" errorTitle="Email" error="El valor incluido no se reconoce como un email" promptTitle="Email" prompt="Por favor indique su email" sqref="C8">
      <formula1>ISNUMBER(MATCH("*@*.*",$C$8,0))</formula1>
    </dataValidation>
    <dataValidation type="date" allowBlank="1" showInputMessage="1" showErrorMessage="1" errorTitle="Fecha actual" error="Favor diligenciar con la fecha del día en que se diligencia" promptTitle="Fecha actual" prompt="Favor diligenciar con la fecha del día en que se diligencia" sqref="N6">
      <formula1>TODAY()</formula1>
      <formula2>TODAY()</formula2>
    </dataValidation>
  </dataValidations>
  <printOptions horizontalCentered="1" verticalCentered="1"/>
  <pageMargins left="0.39370078740157483" right="0.39370078740157483" top="0.39370078740157483" bottom="0.39370078740157483" header="0.31496062992125984" footer="0.31496062992125984"/>
  <pageSetup scale="56" orientation="landscape" r:id="rId3"/>
  <headerFooter>
    <oddHeader xml:space="preserve">&amp;C
</oddHead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16</vt:i4>
      </vt:variant>
    </vt:vector>
  </HeadingPairs>
  <TitlesOfParts>
    <vt:vector size="25" baseType="lpstr">
      <vt:lpstr>Calculos Resumen Cotización</vt:lpstr>
      <vt:lpstr>1-Suministro</vt:lpstr>
      <vt:lpstr>2-Mtto Prev</vt:lpstr>
      <vt:lpstr>3-Traslados</vt:lpstr>
      <vt:lpstr>4-Mtto Corr</vt:lpstr>
      <vt:lpstr>5-Bolsa Partes y Baterías</vt:lpstr>
      <vt:lpstr>INFO EXPERIENCIA</vt:lpstr>
      <vt:lpstr>INFO GENERAL Y FINANCIERA</vt:lpstr>
      <vt:lpstr>POLIZAS</vt:lpstr>
      <vt:lpstr>'1-Suministro'!Área_de_impresión</vt:lpstr>
      <vt:lpstr>'2-Mtto Prev'!Área_de_impresión</vt:lpstr>
      <vt:lpstr>'3-Traslados'!Área_de_impresión</vt:lpstr>
      <vt:lpstr>'4-Mtto Corr'!Área_de_impresión</vt:lpstr>
      <vt:lpstr>'5-Bolsa Partes y Baterías'!Área_de_impresión</vt:lpstr>
      <vt:lpstr>'Calculos Resumen Cotización'!Área_de_impresión</vt:lpstr>
      <vt:lpstr>'INFO EXPERIENCIA'!Área_de_impresión</vt:lpstr>
      <vt:lpstr>'INFO GENERAL Y FINANCIERA'!Área_de_impresión</vt:lpstr>
      <vt:lpstr>'Mantenimiento -OPS1'!Área_de_impresión</vt:lpstr>
      <vt:lpstr>'Mantenimiento -OPS2'!Área_de_impresión</vt:lpstr>
      <vt:lpstr>POLIZAS!Área_de_impresión</vt:lpstr>
      <vt:lpstr>'SDC Suministro UPS -OPS1'!Área_de_impresión</vt:lpstr>
      <vt:lpstr>'SDC Suministro UPS -OPS3'!Área_de_impresión</vt:lpstr>
      <vt:lpstr>'5-Bolsa Partes y Baterías'!Títulos_a_imprimir</vt:lpstr>
      <vt:lpstr>'INFO EXPERIENCIA'!Títulos_a_imprimir</vt:lpstr>
      <vt:lpstr>'INFO GENERAL Y FINANCIERA'!Títulos_a_imprimir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Alexander Quintanilla Ortiz</dc:creator>
  <cp:lastModifiedBy>Francy Johanna Florez Ramirez</cp:lastModifiedBy>
  <cp:lastPrinted>2018-04-09T00:19:56Z</cp:lastPrinted>
  <dcterms:created xsi:type="dcterms:W3CDTF">2017-05-17T15:40:23Z</dcterms:created>
  <dcterms:modified xsi:type="dcterms:W3CDTF">2018-04-24T19:46:03Z</dcterms:modified>
</cp:coreProperties>
</file>