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C:\Users\Jose\Nextcloud\CYV CONTROL\MANIFESTACION DE INTERESES\INVITACIONES - ASOCREVI\INVITACION BUCARAMANGA\CDI 2021-68-90000015\"/>
    </mc:Choice>
  </mc:AlternateContent>
  <xr:revisionPtr revIDLastSave="0" documentId="13_ncr:1_{C8BBD227-378C-4E91-85F4-99F83E32A8F7}"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J185" i="12"/>
  <c r="M185" i="12"/>
  <c r="R183" i="12"/>
  <c r="R182" i="12"/>
  <c r="R181" i="12"/>
  <c r="R180" i="12"/>
  <c r="R179" i="12"/>
  <c r="Z180" i="12"/>
  <c r="Z179" i="12"/>
  <c r="Z178" i="12"/>
  <c r="G179" i="12"/>
  <c r="C185" i="12"/>
  <c r="E185" i="12"/>
  <c r="L114" i="12"/>
  <c r="W20" i="12"/>
  <c r="V20"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<sst xmlns="http://schemas.openxmlformats.org/spreadsheetml/2006/main" count="3102" uniqueCount="2702">
  <si>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</si>
  <si>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</si>
  <si>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</si>
  <si>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</si>
  <si>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</si>
  <si>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</si>
  <si>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</si>
  <si>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</si>
  <si>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</si>
  <si>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</si>
  <si>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</si>
  <si>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</si>
  <si>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</si>
  <si>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</si>
  <si>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</si>
  <si>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</si>
  <si>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</si>
  <si>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</si>
  <si>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</si>
  <si>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</si>
  <si>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</si>
  <si>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</si>
  <si>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</si>
  <si>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</si>
  <si>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</si>
  <si>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</si>
  <si>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</si>
  <si>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</si>
  <si>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</si>
  <si>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</si>
  <si>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</si>
  <si>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</si>
  <si>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</si>
  <si>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</si>
  <si>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</si>
  <si>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</si>
  <si>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</si>
  <si>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</si>
  <si>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</si>
  <si>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</si>
  <si>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</si>
  <si>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</si>
  <si>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</si>
  <si>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</si>
  <si>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</si>
  <si>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</si>
  <si>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</si>
  <si>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</si>
  <si>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</si>
  <si>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</si>
  <si>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</si>
  <si>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</si>
  <si>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</si>
  <si>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</si>
  <si>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</si>
  <si>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</si>
  <si>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</si>
  <si>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</si>
  <si>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</si>
  <si>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</si>
  <si>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</si>
  <si>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</si>
  <si>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</si>
  <si>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</si>
  <si>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</si>
  <si>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</si>
  <si>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</si>
  <si>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</si>
  <si>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</si>
  <si>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</si>
  <si>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</si>
  <si>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</si>
  <si>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</si>
  <si>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</si>
  <si>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</si>
  <si>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</si>
  <si>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</si>
  <si>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</si>
  <si>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</si>
  <si>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</si>
  <si>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</si>
  <si>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</si>
  <si>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</si>
  <si>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</si>
  <si>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</si>
  <si>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</si>
  <si>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</si>
  <si>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</si>
  <si>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</si>
  <si>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</si>
  <si>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</si>
  <si>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</si>
  <si>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</si>
  <si>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</si>
  <si>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</si>
  <si>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</si>
  <si>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</si>
  <si>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</si>
  <si>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</si>
  <si>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</si>
  <si>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</si>
  <si>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</si>
  <si>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</si>
  <si>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</si>
  <si>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</si>
  <si>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</si>
  <si>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</si>
  <si>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</si>
  <si>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</si>
  <si>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</si>
  <si>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</si>
  <si>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</si>
  <si>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</si>
  <si>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</si>
  <si>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</si>
  <si>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</si>
  <si>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</si>
  <si>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</si>
  <si>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</si>
  <si>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</si>
  <si>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</si>
  <si>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</si>
  <si>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</si>
  <si>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</si>
  <si>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</si>
  <si>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</si>
  <si>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</si>
  <si>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</si>
  <si>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</si>
  <si>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</si>
  <si>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</si>
  <si>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</si>
  <si>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</si>
  <si>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</si>
  <si>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</si>
  <si>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</si>
  <si>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</si>
  <si>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</si>
  <si>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</si>
  <si>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</si>
  <si>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</si>
  <si>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</si>
  <si>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</si>
  <si>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</si>
  <si>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</si>
  <si>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</si>
  <si>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</si>
  <si>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</si>
  <si>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</si>
  <si>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</si>
  <si>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</si>
  <si>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</si>
  <si>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</si>
  <si>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</si>
  <si>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</si>
  <si>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</si>
  <si>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</si>
  <si>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</si>
  <si>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</si>
  <si>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</si>
  <si>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</si>
  <si>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</si>
  <si>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</si>
  <si>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</si>
  <si>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</si>
  <si>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</si>
  <si>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</si>
  <si>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</si>
  <si>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</si>
  <si>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</si>
  <si>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</si>
  <si>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</si>
  <si>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</si>
  <si>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</si>
  <si>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</si>
  <si>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</si>
  <si>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</si>
  <si>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</si>
  <si>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</si>
  <si>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</si>
  <si>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</si>
  <si>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</si>
  <si>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</si>
  <si>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</si>
  <si>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</si>
  <si>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</si>
  <si>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</si>
  <si>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</si>
  <si>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</si>
  <si>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</si>
  <si>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</si>
  <si>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</si>
  <si>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</si>
  <si>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</si>
  <si>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</si>
  <si>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</si>
  <si>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</si>
  <si>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</si>
  <si>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</si>
  <si>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</si>
  <si>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</si>
  <si>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</si>
  <si>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</si>
  <si>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</si>
  <si>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</si>
  <si>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</si>
  <si>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</si>
  <si>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</si>
  <si>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</si>
  <si>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</si>
  <si>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</si>
  <si>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</si>
  <si>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</si>
  <si>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</si>
  <si>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</si>
  <si>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</si>
  <si>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</si>
  <si>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</si>
  <si>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</si>
  <si>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</si>
  <si>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</si>
  <si>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</si>
  <si>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</si>
  <si>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</si>
  <si>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</si>
  <si>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</si>
  <si>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</si>
  <si>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</si>
  <si>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</si>
  <si>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</si>
  <si>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</si>
  <si>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</si>
  <si>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</si>
  <si>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</si>
  <si>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</si>
  <si>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</si>
  <si>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</si>
  <si>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</si>
  <si>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</si>
  <si>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</si>
  <si>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</si>
  <si>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</si>
  <si>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</si>
  <si>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</si>
  <si>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</si>
  <si>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</si>
  <si>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</si>
  <si>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</si>
  <si>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</si>
  <si>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</si>
  <si>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</si>
  <si>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</si>
  <si>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</si>
  <si>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</si>
  <si>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</si>
  <si>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</si>
  <si>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</si>
  <si>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</si>
  <si>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</si>
  <si>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</si>
  <si>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</si>
  <si>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</si>
  <si>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</si>
  <si>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</si>
  <si>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</si>
  <si>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</si>
  <si>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</si>
  <si>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</si>
  <si>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</si>
  <si>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</si>
  <si>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</si>
  <si>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</si>
  <si>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</si>
  <si>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</si>
  <si>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</si>
  <si>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</si>
  <si>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</si>
  <si>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</si>
  <si>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</si>
  <si>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</si>
  <si>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</si>
  <si>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</si>
  <si>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</si>
  <si>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</si>
  <si>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</si>
  <si>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</si>
  <si>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</si>
  <si>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</si>
  <si>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</si>
  <si>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</si>
  <si>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</si>
  <si>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</si>
  <si>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</si>
  <si>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</si>
  <si>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</si>
  <si>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</si>
  <si>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</si>
  <si>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</si>
  <si>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</si>
  <si>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</si>
  <si>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</si>
  <si>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</si>
  <si>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</si>
  <si>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</si>
  <si>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</si>
  <si>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</si>
  <si>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</si>
  <si>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</si>
  <si>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</si>
  <si>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</si>
  <si>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</si>
  <si>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</si>
  <si>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</si>
  <si>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</si>
  <si>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</si>
  <si>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</si>
  <si>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</si>
  <si>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</si>
  <si>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</si>
  <si>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</si>
  <si>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</si>
  <si>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</si>
  <si>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</si>
  <si>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</si>
  <si>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</si>
  <si>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</si>
  <si>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</si>
  <si>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</si>
  <si>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</si>
  <si>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</si>
  <si>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</si>
  <si>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</si>
  <si>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</si>
  <si>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</si>
  <si>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</si>
  <si>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</si>
  <si>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</si>
  <si>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</si>
  <si>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</si>
  <si>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</si>
  <si>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</si>
  <si>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</si>
  <si>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</si>
  <si>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</si>
  <si>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</si>
  <si>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</si>
  <si>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</si>
  <si>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</si>
  <si>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</si>
  <si>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</si>
  <si>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</si>
  <si>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</si>
  <si>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</si>
  <si>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</si>
  <si>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</si>
  <si>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</si>
  <si>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</si>
  <si>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</si>
  <si>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</si>
  <si>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</si>
  <si>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</si>
  <si>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</si>
  <si>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</si>
  <si>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</si>
  <si>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</si>
  <si>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</si>
  <si>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</si>
  <si>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</si>
  <si>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</si>
  <si>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</si>
  <si>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</si>
  <si>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</si>
  <si>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</si>
  <si>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</si>
  <si>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</si>
  <si>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</si>
  <si>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</si>
  <si>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</si>
  <si>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</si>
  <si>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</si>
  <si>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</si>
  <si>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</si>
  <si>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</si>
  <si>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</si>
  <si>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</si>
  <si>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</si>
  <si>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</si>
  <si>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</si>
  <si>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</si>
  <si>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</si>
  <si>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</si>
  <si>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</si>
  <si>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</si>
  <si>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</si>
  <si>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</si>
  <si>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</si>
  <si>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</si>
  <si>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</si>
  <si>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</si>
  <si>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</si>
  <si>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</si>
  <si>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</si>
  <si>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</si>
  <si>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</si>
  <si>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</si>
  <si>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</si>
  <si>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</si>
  <si>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</si>
  <si>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</si>
  <si>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</si>
  <si>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</si>
  <si>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</si>
  <si>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</si>
  <si>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</si>
  <si>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</si>
  <si>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</si>
  <si>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</si>
  <si>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</si>
  <si>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</si>
  <si>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</si>
  <si>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</si>
  <si>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</si>
  <si>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</si>
  <si>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</si>
  <si>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</si>
  <si>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</si>
  <si>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</si>
  <si>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</si>
  <si>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</si>
  <si>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</si>
  <si>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</si>
  <si>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</si>
  <si>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</si>
  <si>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</si>
  <si>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</si>
  <si>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</si>
  <si>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</si>
  <si>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</si>
  <si>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</si>
  <si>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</si>
  <si>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</si>
  <si>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</si>
  <si>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</si>
  <si>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</si>
  <si>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</si>
  <si>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</si>
  <si>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</si>
  <si>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</si>
  <si>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</si>
  <si>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</si>
  <si>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</si>
  <si>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</si>
  <si>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</si>
  <si>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</si>
  <si>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</si>
  <si>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</si>
  <si>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</si>
  <si>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</si>
  <si>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</si>
  <si>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</si>
  <si>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</si>
  <si>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</si>
  <si>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</si>
  <si>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</si>
  <si>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</si>
  <si>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</si>
  <si>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</si>
  <si>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</si>
  <si>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</si>
  <si>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</si>
  <si>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</si>
  <si>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</si>
  <si>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</si>
  <si>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</si>
  <si>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</si>
  <si>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</si>
  <si>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</si>
  <si>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</si>
  <si>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</si>
  <si>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</si>
  <si>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</si>
  <si>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</si>
  <si>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</si>
  <si>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</si>
  <si>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</si>
  <si>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</si>
  <si>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</si>
  <si>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</si>
  <si>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</si>
  <si>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</si>
  <si>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</si>
  <si>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</si>
  <si>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</si>
  <si>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</si>
  <si>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</si>
  <si>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</si>
  <si>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</si>
  <si>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</si>
  <si>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</si>
  <si>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</si>
  <si>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</si>
  <si>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</si>
  <si>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</si>
  <si>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</si>
  <si>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</si>
  <si>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</si>
  <si>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</si>
  <si>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</si>
  <si>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</si>
  <si>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</si>
  <si>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</si>
  <si>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</si>
  <si>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</si>
  <si>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</si>
  <si>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</si>
  <si>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</si>
  <si>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</si>
  <si>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</si>
  <si>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</si>
  <si>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</si>
  <si>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</si>
  <si>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</si>
  <si>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</si>
  <si>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</si>
  <si>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</si>
  <si>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</si>
  <si>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</si>
  <si>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</si>
  <si>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</si>
  <si>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</si>
  <si>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</si>
  <si>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</si>
  <si>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</si>
  <si>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</si>
  <si>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</si>
  <si>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</si>
  <si>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</si>
  <si>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</si>
  <si>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</si>
  <si>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</si>
  <si>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</si>
  <si>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</si>
  <si>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</si>
  <si>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</si>
  <si>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</si>
  <si>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</si>
  <si>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</si>
  <si>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</si>
  <si>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</si>
  <si>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</si>
  <si>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</si>
  <si>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</si>
  <si>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</si>
  <si>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</si>
  <si>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</si>
  <si>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</si>
  <si>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</si>
  <si>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</si>
  <si>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</si>
  <si>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</si>
  <si>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</si>
  <si>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</si>
  <si>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</si>
  <si>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</si>
  <si>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</si>
  <si>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</si>
  <si>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</si>
  <si>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</si>
  <si>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</si>
  <si>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</si>
  <si>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</si>
  <si>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</si>
  <si>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</si>
  <si>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</si>
  <si>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</si>
  <si>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</si>
  <si>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</si>
  <si>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</si>
  <si>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</si>
  <si>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</si>
  <si>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</si>
  <si>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</si>
  <si>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</si>
  <si>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</si>
  <si>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</si>
  <si>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</si>
  <si>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</si>
  <si>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</si>
  <si>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</si>
  <si>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</si>
  <si>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</si>
  <si>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</si>
  <si>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</si>
  <si>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</si>
  <si>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</si>
  <si>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</si>
  <si>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</si>
  <si>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</si>
  <si>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</si>
  <si>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</si>
  <si>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</si>
  <si>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</si>
  <si>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</si>
  <si>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</si>
  <si>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</si>
  <si>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</si>
  <si>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</si>
  <si>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</si>
  <si>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</si>
  <si>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</si>
  <si>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</si>
  <si>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</si>
  <si>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</si>
  <si>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</si>
  <si>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</si>
  <si>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</si>
  <si>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</si>
  <si>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</si>
  <si>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</si>
  <si>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</si>
  <si>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</si>
  <si>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</si>
  <si>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</si>
  <si>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</si>
  <si>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</si>
  <si>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</si>
  <si>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</si>
  <si>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</si>
  <si>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</si>
  <si>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</si>
  <si>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</si>
  <si>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</si>
  <si>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</si>
  <si>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</si>
  <si>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</si>
  <si>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</si>
  <si>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</si>
  <si>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</si>
  <si>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</si>
  <si>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</si>
  <si>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</si>
  <si>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</si>
  <si>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</si>
  <si>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</si>
  <si>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</si>
  <si>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</si>
  <si>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</si>
  <si>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</si>
  <si>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</si>
  <si>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</si>
  <si>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</si>
  <si>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</si>
  <si>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</si>
  <si>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</si>
  <si>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</si>
  <si>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</si>
  <si>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</si>
  <si>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</si>
  <si>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</si>
  <si>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</si>
  <si>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</si>
  <si>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</si>
  <si>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</si>
  <si>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</si>
  <si>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</si>
  <si>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</si>
  <si>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</si>
  <si>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</si>
  <si>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</si>
  <si>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</si>
  <si>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</si>
  <si>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</si>
  <si>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</si>
  <si>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</si>
  <si>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</si>
  <si>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</si>
  <si>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</si>
  <si>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</si>
  <si>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</si>
  <si>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</si>
  <si>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</si>
  <si>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</si>
  <si>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</si>
  <si>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</si>
  <si>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</si>
  <si>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</si>
  <si>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</si>
  <si>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</si>
  <si>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</si>
  <si>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</si>
  <si>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</si>
  <si>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</si>
  <si>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</si>
  <si>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</si>
  <si>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</si>
  <si>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</si>
  <si>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</si>
  <si>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</si>
  <si>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</si>
  <si>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</si>
  <si>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</si>
  <si>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</si>
  <si>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</si>
  <si>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</si>
  <si>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</si>
  <si>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</si>
  <si>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</si>
  <si>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</si>
  <si>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</si>
  <si>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</si>
  <si>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</si>
  <si>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</si>
  <si>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</si>
  <si>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</si>
  <si>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</si>
  <si>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</si>
  <si>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</si>
  <si>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</si>
  <si>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</si>
  <si>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</si>
  <si>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</si>
  <si>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</si>
  <si>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</si>
  <si>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</si>
  <si>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</si>
  <si>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</si>
  <si>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</si>
  <si>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</si>
  <si>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</si>
  <si>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</si>
  <si>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</si>
  <si>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</si>
  <si>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</si>
  <si>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</si>
  <si>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</si>
  <si>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</si>
  <si>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</si>
  <si>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</si>
  <si>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</si>
  <si>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</si>
  <si>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</si>
  <si>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</si>
  <si>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</si>
  <si>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</si>
  <si>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</si>
  <si>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</si>
  <si>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</si>
  <si>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</si>
  <si>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</si>
  <si>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</si>
  <si>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</si>
  <si>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</si>
  <si>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</si>
  <si>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</si>
  <si>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</si>
  <si>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</si>
  <si>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</si>
  <si>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</si>
  <si>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</si>
  <si>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</si>
  <si>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</si>
  <si>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</si>
  <si>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</si>
  <si>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</si>
  <si>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</si>
  <si>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</si>
  <si>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</si>
  <si>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</si>
  <si>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</si>
  <si>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</si>
  <si>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</si>
  <si>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</si>
  <si>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</si>
  <si>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</si>
  <si>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</si>
  <si>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</si>
  <si>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</si>
  <si>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</si>
  <si>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</si>
  <si>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</si>
  <si>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</si>
  <si>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</si>
  <si>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</si>
  <si>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</si>
  <si>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</si>
  <si>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</si>
  <si>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</si>
  <si>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</si>
  <si>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</si>
  <si>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</si>
  <si>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</si>
  <si>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</si>
  <si>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</si>
  <si>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</si>
  <si>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</si>
  <si>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</si>
  <si>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</si>
  <si>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</si>
  <si>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</si>
  <si>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</si>
  <si>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</si>
  <si>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</si>
  <si>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</si>
  <si>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</si>
  <si>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</si>
  <si>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</si>
  <si>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</si>
  <si>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</si>
  <si>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</si>
  <si>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</si>
  <si>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</si>
  <si>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</si>
  <si>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</si>
  <si>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</si>
  <si>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</si>
  <si>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</si>
  <si>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</si>
  <si>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</si>
  <si>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</si>
  <si>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</si>
  <si>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</si>
  <si>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</si>
  <si>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</si>
  <si>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</si>
  <si>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</si>
  <si>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</si>
  <si>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</si>
  <si>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</si>
  <si>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</si>
  <si>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</si>
  <si>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</si>
  <si>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</si>
  <si>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</si>
  <si>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</si>
  <si>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</si>
  <si>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</si>
  <si>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</si>
  <si>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</si>
  <si>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</si>
  <si>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</si>
  <si>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</si>
  <si>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</si>
  <si>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</si>
  <si>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</si>
  <si>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</si>
  <si>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</si>
  <si>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</si>
  <si>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</si>
  <si>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</si>
  <si>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</si>
  <si>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</si>
  <si>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</si>
  <si>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</si>
  <si>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</si>
  <si>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</si>
  <si>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</si>
  <si>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</si>
  <si>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</si>
  <si>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</si>
  <si>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</si>
  <si>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</si>
  <si>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</si>
  <si>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</si>
  <si>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</si>
  <si>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</si>
  <si>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</si>
  <si>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</si>
  <si>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</si>
  <si>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</si>
  <si>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</si>
  <si>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</si>
  <si>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</si>
  <si>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</si>
  <si>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</si>
  <si>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</si>
  <si>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</si>
  <si>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</si>
  <si>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</si>
  <si>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</si>
  <si>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</si>
  <si>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</si>
  <si>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</si>
  <si>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</si>
  <si>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</si>
  <si>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</si>
  <si>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</si>
  <si>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</si>
  <si>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</si>
  <si>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</si>
  <si>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</si>
  <si>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</si>
  <si>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</si>
  <si>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</si>
  <si>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</si>
  <si>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</si>
  <si>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</si>
  <si>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</si>
  <si>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</si>
  <si>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</si>
  <si>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</si>
  <si>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</si>
  <si>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</si>
  <si>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</si>
  <si>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</si>
  <si>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</si>
  <si>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</si>
  <si>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</si>
  <si>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</si>
  <si>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</si>
  <si>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</si>
  <si>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</si>
  <si>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</si>
  <si>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</si>
  <si>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</si>
  <si>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</si>
  <si>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</si>
  <si>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</si>
  <si>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</si>
  <si>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</si>
  <si>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</si>
  <si>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</si>
  <si>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</si>
  <si>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</si>
  <si>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</si>
  <si>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</si>
  <si>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</si>
  <si>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</si>
  <si>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</si>
  <si>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</si>
  <si>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</si>
  <si>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</si>
  <si>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</si>
  <si>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</si>
  <si>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</si>
  <si>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</si>
  <si>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</si>
  <si>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</si>
  <si>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</si>
  <si>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</si>
  <si>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</si>
  <si>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</si>
  <si>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</si>
  <si>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</si>
  <si>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</si>
  <si>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</si>
  <si>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</si>
  <si>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</si>
  <si>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</si>
  <si>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</si>
  <si>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</si>
  <si>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</si>
  <si>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</si>
  <si>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</si>
  <si>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</si>
  <si>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</si>
  <si>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</si>
  <si>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</si>
  <si>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</si>
  <si>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</si>
  <si>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</si>
  <si>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</si>
  <si>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</si>
  <si>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</si>
  <si>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</si>
  <si>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</si>
  <si>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</si>
  <si>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</si>
  <si>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</si>
  <si>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</si>
  <si>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</si>
  <si>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</si>
  <si>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</si>
  <si>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</si>
  <si>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</si>
  <si>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</si>
  <si>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</si>
  <si>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</si>
  <si>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</si>
  <si>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</si>
  <si>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</si>
  <si>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</si>
  <si>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</si>
  <si>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</si>
  <si>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</si>
  <si>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</si>
  <si>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</si>
  <si>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</si>
  <si>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</si>
  <si>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</si>
  <si>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</si>
  <si>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</si>
  <si>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</si>
  <si>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</si>
  <si>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</si>
  <si>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</si>
  <si>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</si>
  <si>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</si>
  <si>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</si>
  <si>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</si>
  <si>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</si>
  <si>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</si>
  <si>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</si>
  <si>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</si>
  <si>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</si>
  <si>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</si>
  <si>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</si>
  <si>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</si>
  <si>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</si>
  <si>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</si>
  <si>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</si>
  <si>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</si>
  <si>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</si>
  <si>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</si>
  <si>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</si>
  <si>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</si>
  <si>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</si>
  <si>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</si>
  <si>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</si>
  <si>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</si>
  <si>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</si>
  <si>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</si>
  <si>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</si>
  <si>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</si>
  <si>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</si>
  <si>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</si>
  <si>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</si>
  <si>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</si>
  <si>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</si>
  <si>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</si>
  <si>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</si>
  <si>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</si>
  <si>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</si>
  <si>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</si>
  <si>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</si>
  <si>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</si>
  <si>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</si>
  <si>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</si>
  <si>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</si>
  <si>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</si>
  <si>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</si>
  <si>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</si>
  <si>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</si>
  <si>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</si>
  <si>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</si>
  <si>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</si>
  <si>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</si>
  <si>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</si>
  <si>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</si>
  <si>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</si>
  <si>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</si>
  <si>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</si>
  <si>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</si>
  <si>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</si>
  <si>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</si>
  <si>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</si>
  <si>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</si>
  <si>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</si>
  <si>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</si>
  <si>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</si>
  <si>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</si>
  <si>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</si>
  <si>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</si>
  <si>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</si>
  <si>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</si>
  <si>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</si>
  <si>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</si>
  <si>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</si>
  <si>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</si>
  <si>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</si>
  <si>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</si>
  <si>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</si>
  <si>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</si>
  <si>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</si>
  <si>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</si>
  <si>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</si>
  <si>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</si>
  <si>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</si>
  <si>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</si>
  <si>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</si>
  <si>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</si>
  <si>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</si>
  <si>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</si>
  <si>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</si>
  <si>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</si>
  <si>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</si>
  <si>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</si>
  <si>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</si>
  <si>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</si>
  <si>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</si>
  <si>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</si>
  <si>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</si>
  <si>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</si>
  <si>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</si>
  <si>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</si>
  <si>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</si>
  <si>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</si>
  <si>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</si>
  <si>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</si>
  <si>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</si>
  <si>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</si>
  <si>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</si>
  <si>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</si>
  <si>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</si>
  <si>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</si>
  <si>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</si>
  <si>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</si>
  <si>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</si>
  <si>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</si>
  <si>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</si>
  <si>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</si>
  <si>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</si>
  <si>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</si>
  <si>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</si>
  <si>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</si>
  <si>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</si>
  <si>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</si>
  <si>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</si>
  <si>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</si>
  <si>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</si>
  <si>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</si>
  <si>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</si>
  <si>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</si>
  <si>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</si>
  <si>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</si>
  <si>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</si>
  <si>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</si>
  <si>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</si>
  <si>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</si>
  <si>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</si>
  <si>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</si>
  <si>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</si>
  <si>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</si>
  <si>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</si>
  <si>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</si>
  <si>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</si>
  <si>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</si>
  <si>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</si>
  <si>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</si>
  <si>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</si>
  <si>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</si>
  <si>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</si>
  <si>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</si>
  <si>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</si>
  <si>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</si>
  <si>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</si>
  <si>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</si>
  <si>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</si>
  <si>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</si>
  <si>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</si>
  <si>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</si>
  <si>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</si>
  <si>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</si>
  <si>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</si>
  <si>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</si>
  <si>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</si>
  <si>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</si>
  <si>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</si>
  <si>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</si>
  <si>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</si>
  <si>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</si>
  <si>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</si>
  <si>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</si>
  <si>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</si>
  <si>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</si>
  <si>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</si>
  <si>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</si>
  <si>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</si>
  <si>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</si>
  <si>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</si>
  <si>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</si>
  <si>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</si>
  <si>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</si>
  <si>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</si>
  <si>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</si>
  <si>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</si>
  <si>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</si>
  <si>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</si>
  <si>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</si>
  <si>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</si>
  <si>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</si>
  <si>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</si>
  <si>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</si>
  <si>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</si>
  <si>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</si>
  <si>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</si>
  <si>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</si>
  <si>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</si>
  <si>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</si>
  <si>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</si>
  <si>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</si>
  <si>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</si>
  <si>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</si>
  <si>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</si>
  <si>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</si>
  <si>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</si>
  <si>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</si>
  <si>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</si>
  <si>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</si>
  <si>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</si>
  <si>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</si>
  <si>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</si>
  <si>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</si>
  <si>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</si>
  <si>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</si>
  <si>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</si>
  <si>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</si>
  <si>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</si>
  <si>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</si>
  <si>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</si>
  <si>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</si>
  <si>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</si>
  <si>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</si>
  <si>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</si>
  <si>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</si>
  <si>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</si>
  <si>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</si>
  <si>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</si>
  <si>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</si>
  <si>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</si>
  <si>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</si>
  <si>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</si>
  <si>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</si>
  <si>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</si>
  <si>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</si>
  <si>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</si>
  <si>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</si>
  <si>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</si>
  <si>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</si>
  <si>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</si>
  <si>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</si>
  <si>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</si>
  <si>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</si>
  <si>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</si>
  <si>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</si>
  <si>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</si>
  <si>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</si>
  <si>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</si>
  <si>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</si>
  <si>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</si>
  <si>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</si>
  <si>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</si>
  <si>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</si>
  <si>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</si>
  <si>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</si>
  <si>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</si>
  <si>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</si>
  <si>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</si>
  <si>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</si>
  <si>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</si>
  <si>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</si>
  <si>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</si>
  <si>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</si>
  <si>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</si>
  <si>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</si>
  <si>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</si>
  <si>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</si>
  <si>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</si>
  <si>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</si>
  <si>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</si>
  <si>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</si>
  <si>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</si>
  <si>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</si>
  <si>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</si>
  <si>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</si>
  <si>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</si>
  <si>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</si>
  <si>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</si>
  <si>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</si>
  <si>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</si>
  <si>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</si>
  <si>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</si>
  <si>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</si>
  <si>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</si>
  <si>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</si>
  <si>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</si>
  <si>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</si>
  <si>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</si>
  <si>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</si>
  <si>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</si>
  <si>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</si>
  <si>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</si>
  <si>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</si>
  <si>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</si>
  <si>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</si>
  <si>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</si>
  <si>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</si>
  <si>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</si>
  <si>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</si>
  <si>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</si>
  <si>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</si>
  <si>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</si>
  <si>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</si>
  <si>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</si>
  <si>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</si>
  <si>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</si>
  <si>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</si>
  <si>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</si>
  <si>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</si>
  <si>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</si>
  <si>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</si>
  <si>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</si>
  <si>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</si>
  <si>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</si>
  <si>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</si>
  <si>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</si>
  <si>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</si>
  <si>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</si>
  <si>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</si>
  <si>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</si>
  <si>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</si>
  <si>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</si>
  <si>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</si>
  <si>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</si>
  <si>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</si>
  <si>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</si>
  <si>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</si>
  <si>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</si>
  <si>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</si>
  <si>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</si>
  <si>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</si>
  <si>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</si>
  <si>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</si>
  <si>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</si>
  <si>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</si>
  <si>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</si>
  <si>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</si>
  <si>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</si>
  <si>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</si>
  <si>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</si>
  <si>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</si>
  <si>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</si>
  <si>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</si>
  <si>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</si>
  <si>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</si>
  <si>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</si>
  <si>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</si>
  <si>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</si>
  <si>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</si>
  <si>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</si>
  <si>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</si>
  <si>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</si>
  <si>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</si>
  <si>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</si>
  <si>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</si>
  <si>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</si>
  <si>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</si>
  <si>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</si>
  <si>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</si>
  <si>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</si>
  <si>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</si>
  <si>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</si>
  <si>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</si>
  <si>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</si>
  <si>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</si>
  <si>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</si>
  <si>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</si>
  <si>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</si>
  <si>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</si>
  <si>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</si>
  <si>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</si>
  <si>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</si>
  <si>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</si>
  <si>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</si>
  <si>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</si>
  <si>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</si>
  <si>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</si>
  <si>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</si>
  <si>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</si>
  <si>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</si>
  <si>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</si>
  <si>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</si>
  <si>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</si>
  <si>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</si>
  <si>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</si>
  <si>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</si>
  <si>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</si>
  <si>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</si>
  <si>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</si>
  <si>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</si>
  <si>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</si>
  <si>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</si>
  <si>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</si>
  <si>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</si>
  <si>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</si>
  <si>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</si>
  <si>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</si>
  <si>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</si>
  <si>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</si>
  <si>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</si>
  <si>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</si>
  <si>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</si>
  <si>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</si>
  <si>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</si>
  <si>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</si>
  <si>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</si>
  <si>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</si>
  <si>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</si>
  <si>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</si>
  <si>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</si>
  <si>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</si>
  <si>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</si>
  <si>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</si>
  <si>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</si>
  <si>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</si>
  <si>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</si>
  <si>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</si>
  <si>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</si>
  <si>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</si>
  <si>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</si>
  <si>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</si>
  <si>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</si>
  <si>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</si>
  <si>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</si>
  <si>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</si>
  <si>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</si>
  <si>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</si>
  <si>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</si>
  <si>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</si>
  <si>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</si>
  <si>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</si>
  <si>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</si>
  <si>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</si>
  <si>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</si>
  <si>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</si>
  <si>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</si>
  <si>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</si>
  <si>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</si>
  <si>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</si>
  <si>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</si>
  <si>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</si>
  <si>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</si>
  <si>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</si>
  <si>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</si>
  <si>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</si>
  <si>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</si>
  <si>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</si>
  <si>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</si>
  <si>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</si>
  <si>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</si>
  <si>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</si>
  <si>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</si>
  <si>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</si>
  <si>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</si>
  <si>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</si>
  <si>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</si>
  <si>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</si>
  <si>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</si>
  <si>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</si>
  <si>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</si>
  <si>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</si>
  <si>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</si>
  <si>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</si>
  <si>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</si>
  <si>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</si>
  <si>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</si>
  <si>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</si>
  <si>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</si>
  <si>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</si>
  <si>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</si>
  <si>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</si>
  <si>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</si>
  <si>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</si>
  <si>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</si>
  <si>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</si>
  <si>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</si>
  <si>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</si>
  <si>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</si>
  <si>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</si>
  <si>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</si>
  <si>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</si>
  <si>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</si>
  <si>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</si>
  <si>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</si>
  <si>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</si>
  <si>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</si>
  <si>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</si>
  <si>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</si>
  <si>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</si>
  <si>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</si>
  <si>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</si>
  <si>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</si>
  <si>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</si>
  <si>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</si>
  <si>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</si>
  <si>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</si>
  <si>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</si>
  <si>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</si>
  <si>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</si>
  <si>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</si>
  <si>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</si>
  <si>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</si>
  <si>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</si>
  <si>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</si>
  <si>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</si>
  <si>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</si>
  <si>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</si>
  <si>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</si>
  <si>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</si>
  <si>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</si>
  <si>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</si>
  <si>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</si>
  <si>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</si>
  <si>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</si>
  <si>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</si>
  <si>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</si>
  <si>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</si>
  <si>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</si>
  <si>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</si>
  <si>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</si>
  <si>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</si>
  <si>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</si>
  <si>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</si>
  <si>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</si>
  <si>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</si>
  <si>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</si>
  <si>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</si>
  <si>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</si>
  <si>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</si>
  <si>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</si>
  <si>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</si>
  <si>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</si>
  <si>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</si>
  <si>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</si>
  <si>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</si>
  <si>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</si>
  <si>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</si>
  <si>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</si>
  <si>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</si>
  <si>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</si>
  <si>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</si>
  <si>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</si>
  <si>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</si>
  <si>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</si>
  <si>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</si>
  <si>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</si>
  <si>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</si>
  <si>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</si>
  <si>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</si>
  <si>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</si>
  <si>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</si>
  <si>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</si>
  <si>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</si>
  <si>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</si>
  <si>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</si>
  <si>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</si>
  <si>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</si>
  <si>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</si>
  <si>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</si>
  <si>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</si>
  <si>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</si>
  <si>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</si>
  <si>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</si>
  <si>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</si>
  <si>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</si>
  <si>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</si>
  <si>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</si>
  <si>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</si>
  <si>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</si>
  <si>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</si>
  <si>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</si>
  <si>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</si>
  <si>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</si>
  <si>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</si>
  <si>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</si>
  <si>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</si>
  <si>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</si>
  <si>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</si>
  <si>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</si>
  <si>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</si>
  <si>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</si>
  <si>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</si>
  <si>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</si>
  <si>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</si>
  <si>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</si>
  <si>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</si>
  <si>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</si>
  <si>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</si>
  <si>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</si>
  <si>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</si>
  <si>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</si>
  <si>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</si>
  <si>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</si>
  <si>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</si>
  <si>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</si>
  <si>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</si>
  <si>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</si>
  <si>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</si>
  <si>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</si>
  <si>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</si>
  <si>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</si>
  <si>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</si>
  <si>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</si>
  <si>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</si>
  <si>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</si>
  <si>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</si>
  <si>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</si>
  <si>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</si>
  <si>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</si>
  <si>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</si>
  <si>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</si>
  <si>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</si>
  <si>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</si>
  <si>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</si>
  <si>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</si>
  <si>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</si>
  <si>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</si>
  <si>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</si>
  <si>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</si>
  <si>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</si>
  <si>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</si>
  <si>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</si>
  <si>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</si>
  <si>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</si>
  <si>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</si>
  <si>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</si>
  <si>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</si>
  <si>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</si>
  <si>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</si>
  <si>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</si>
  <si>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</si>
  <si>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</si>
  <si>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</si>
  <si>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</si>
  <si>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</si>
  <si>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</si>
  <si>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</si>
  <si>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</si>
  <si>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</si>
  <si>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</si>
  <si>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</si>
  <si>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</si>
  <si>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</si>
  <si>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</si>
  <si>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</si>
  <si>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</si>
  <si>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</si>
  <si>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</si>
  <si>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</si>
  <si>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</si>
  <si>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</si>
  <si>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</si>
  <si>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</si>
  <si>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</si>
  <si>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</si>
  <si>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</si>
  <si>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</si>
  <si>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</si>
  <si>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</si>
  <si>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</si>
  <si>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</si>
  <si>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</si>
  <si>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</si>
  <si>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</si>
  <si>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</si>
  <si>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</si>
  <si>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</si>
  <si>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</si>
  <si>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</si>
  <si>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</si>
  <si>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</si>
  <si>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</si>
  <si>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</si>
  <si>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</si>
  <si>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</si>
  <si>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</si>
  <si>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</si>
  <si>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</si>
  <si>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</si>
  <si>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</si>
  <si>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</si>
  <si>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</si>
  <si>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</si>
  <si>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</si>
  <si>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</si>
  <si>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</si>
  <si>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</si>
  <si>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</si>
  <si>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</si>
  <si>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</si>
  <si>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</si>
  <si>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</si>
  <si>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</si>
  <si>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</si>
  <si>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</si>
  <si>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</si>
  <si>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</si>
  <si>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</si>
  <si>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</si>
  <si>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</si>
  <si>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</si>
  <si>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</si>
  <si>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</si>
  <si>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</si>
  <si>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</si>
  <si>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</si>
  <si>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</si>
  <si>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</si>
  <si>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</si>
  <si>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</si>
  <si>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</si>
  <si>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</si>
  <si>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</si>
  <si>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</si>
  <si>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</si>
  <si>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</si>
  <si>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</si>
  <si>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</si>
  <si>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</si>
  <si>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</si>
  <si>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</si>
  <si>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</si>
  <si>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</si>
  <si>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</si>
  <si>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</si>
  <si>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</si>
  <si>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</si>
  <si>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</si>
  <si>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</si>
  <si>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</si>
  <si>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</si>
  <si>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</si>
  <si>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</si>
  <si>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</si>
  <si>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</si>
  <si>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</si>
  <si>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</si>
  <si>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</si>
  <si>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</si>
  <si>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</si>
  <si>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</si>
  <si>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</si>
  <si>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</si>
  <si>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</si>
  <si>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</si>
  <si>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</si>
  <si>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</si>
  <si>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</si>
  <si>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</si>
  <si>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</si>
  <si>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</si>
  <si>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</si>
  <si>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</si>
  <si>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</si>
  <si>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</si>
  <si>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</si>
  <si>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</si>
  <si>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</si>
  <si>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</si>
  <si>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</si>
  <si>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</si>
  <si>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</si>
  <si>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</si>
  <si>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</si>
  <si>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</si>
  <si>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</si>
  <si>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</si>
  <si>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</si>
  <si>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</si>
  <si>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</si>
  <si>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</si>
  <si>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</si>
  <si>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</si>
  <si>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</si>
  <si>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</si>
  <si>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</si>
  <si>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</si>
  <si>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</si>
  <si>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</si>
  <si>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</si>
  <si>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</si>
  <si>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</si>
  <si>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</si>
  <si>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</si>
  <si>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</si>
  <si>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</si>
  <si>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</si>
  <si>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</si>
  <si>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</si>
  <si>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</si>
  <si>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</si>
  <si>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</si>
  <si>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</si>
  <si>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</si>
  <si>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</si>
  <si>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</si>
  <si>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</si>
  <si>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</si>
  <si>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</si>
  <si>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</si>
  <si>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</si>
  <si>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</si>
  <si>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</si>
  <si>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</si>
  <si>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</si>
  <si>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</si>
  <si>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</si>
  <si>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</si>
  <si>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</si>
  <si>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</si>
  <si>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</si>
  <si>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</si>
  <si>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</si>
  <si>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</si>
  <si>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</si>
  <si>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</si>
  <si>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</si>
  <si>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</si>
  <si>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</si>
  <si>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</si>
  <si>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</si>
  <si>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</si>
  <si>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</si>
  <si>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</si>
  <si>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</si>
  <si>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</si>
  <si>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</si>
  <si>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</si>
  <si>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</si>
  <si>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</si>
  <si>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</si>
  <si>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</si>
  <si>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</si>
  <si>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</si>
  <si>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</si>
  <si>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</si>
  <si>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</si>
  <si>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</si>
  <si>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</si>
  <si>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</si>
  <si>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</si>
  <si>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</si>
  <si>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</si>
  <si>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</si>
  <si>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</si>
  <si>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</si>
  <si>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</si>
  <si>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</si>
  <si>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</si>
  <si>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</si>
  <si>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</si>
  <si>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</si>
  <si>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</si>
  <si>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</si>
  <si>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</si>
  <si>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</si>
  <si>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</si>
  <si>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</si>
  <si>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</si>
  <si>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</si>
  <si>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</si>
  <si>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</si>
  <si>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</si>
  <si>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</si>
  <si>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</si>
  <si>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</si>
  <si>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</si>
  <si>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</si>
  <si>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</si>
  <si>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</si>
  <si>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</si>
  <si>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</si>
  <si>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</si>
  <si>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</si>
  <si>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</si>
  <si>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</si>
  <si>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</si>
  <si>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</si>
  <si>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</si>
  <si>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</si>
  <si>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</si>
  <si>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</si>
  <si>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</si>
  <si>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</si>
  <si>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</si>
  <si>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</si>
  <si>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</si>
  <si>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</si>
  <si>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</si>
  <si>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</si>
  <si>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</si>
  <si>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</si>
  <si>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</si>
  <si>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</si>
  <si>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</si>
  <si>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</si>
  <si>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</si>
  <si>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</si>
  <si>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</si>
  <si>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</si>
  <si>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</si>
  <si>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</si>
  <si>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</si>
  <si>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</si>
  <si>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</si>
  <si>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</si>
  <si>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</si>
  <si>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</si>
  <si>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</si>
  <si>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</si>
  <si>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</si>
  <si>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</si>
  <si>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</si>
  <si>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</si>
  <si>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</si>
  <si>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</si>
  <si>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</si>
  <si>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</si>
  <si>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</si>
  <si>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</si>
  <si>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</si>
  <si>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</si>
  <si>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</si>
  <si>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</si>
  <si>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</si>
  <si>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</si>
  <si>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</si>
  <si>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</si>
  <si>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</si>
  <si>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</si>
  <si>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</si>
  <si>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</si>
  <si>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</si>
  <si>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</si>
  <si>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</si>
  <si>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</si>
  <si>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</si>
  <si>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</si>
  <si>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</si>
  <si>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</si>
  <si>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</si>
  <si>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</si>
  <si>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</si>
  <si>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</si>
  <si>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</si>
  <si>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</si>
  <si>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</si>
  <si>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</si>
  <si>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</si>
  <si>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</si>
  <si>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</si>
  <si>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</si>
  <si>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</si>
  <si>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</si>
  <si>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</si>
  <si>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</si>
  <si>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</si>
  <si>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</si>
  <si>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</si>
  <si>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</si>
  <si>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</si>
  <si>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</si>
  <si>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</si>
  <si>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</si>
  <si>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</si>
  <si>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</si>
  <si>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</si>
  <si>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</si>
  <si>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</si>
  <si>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</si>
  <si>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</si>
  <si>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</si>
  <si>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</si>
  <si>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</si>
  <si>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</si>
  <si>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</si>
  <si>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</si>
  <si>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</si>
  <si>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</si>
  <si>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</si>
  <si>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</si>
  <si>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</si>
  <si>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</si>
  <si>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</si>
  <si>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</si>
  <si>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</si>
  <si>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</si>
  <si>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</si>
  <si>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</si>
  <si>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</si>
  <si>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</si>
  <si>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</si>
  <si>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</si>
  <si>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</si>
  <si>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</si>
  <si>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</si>
  <si>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</si>
  <si>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</si>
  <si>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</si>
  <si>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</si>
  <si>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</si>
  <si>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</si>
  <si>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</si>
  <si>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</si>
  <si>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</si>
  <si>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</si>
  <si>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</si>
  <si>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</si>
  <si>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</si>
  <si>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</si>
  <si>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</si>
  <si>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</si>
  <si>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</si>
  <si>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</si>
  <si>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</si>
  <si>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</si>
  <si>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</si>
  <si>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</si>
  <si>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</si>
  <si>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</si>
  <si>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</si>
  <si>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</si>
  <si>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</si>
  <si>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</si>
  <si>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</si>
  <si>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</si>
  <si>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</si>
  <si>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</si>
  <si>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</si>
  <si>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</si>
  <si>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</si>
  <si>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</si>
  <si>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</si>
  <si>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</si>
  <si>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</si>
  <si>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</si>
  <si>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</si>
  <si>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</si>
  <si>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</si>
  <si>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</si>
  <si>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</si>
  <si>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</si>
  <si>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</si>
  <si>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</si>
  <si>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</si>
  <si>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</si>
  <si>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</si>
  <si>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</si>
  <si>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</si>
  <si>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</si>
  <si>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</si>
  <si>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</si>
  <si>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</si>
  <si>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</si>
  <si>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</si>
  <si>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</si>
  <si>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</si>
  <si>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</si>
  <si>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</si>
  <si>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</si>
  <si>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</si>
  <si>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</si>
  <si>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</si>
  <si>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</si>
  <si>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</si>
  <si>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</si>
  <si>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</si>
  <si>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</si>
  <si>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</si>
  <si>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</si>
  <si>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</si>
  <si>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</si>
  <si>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</si>
  <si>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</si>
  <si>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</si>
  <si>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</si>
  <si>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</si>
  <si>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</si>
  <si>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</si>
  <si>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</si>
  <si>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</si>
  <si>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</si>
  <si>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</si>
  <si>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</si>
  <si>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</si>
  <si>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</si>
  <si>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</si>
  <si>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</si>
  <si>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</si>
  <si>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</si>
  <si>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</si>
  <si>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</si>
  <si>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</si>
  <si>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</si>
  <si>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</si>
  <si>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</si>
  <si>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</si>
  <si>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</si>
  <si>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</si>
  <si>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</si>
  <si>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</si>
  <si>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</si>
  <si>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</si>
  <si>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</si>
  <si>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</si>
  <si>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</si>
  <si>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</si>
  <si>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</si>
  <si>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</si>
  <si>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</si>
  <si>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</si>
  <si>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</si>
  <si>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</si>
  <si>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</si>
  <si>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</si>
  <si>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</si>
  <si>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</si>
  <si>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</si>
  <si>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</si>
  <si>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</si>
  <si>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</si>
  <si>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</si>
  <si>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</si>
  <si>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</si>
  <si>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</si>
  <si>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</si>
  <si>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</si>
  <si>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</si>
  <si>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</si>
  <si>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</si>
  <si>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</si>
  <si>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</si>
  <si>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</si>
  <si>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</si>
  <si>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</si>
  <si>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</si>
  <si>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</si>
  <si>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</si>
  <si>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</si>
  <si>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</si>
  <si>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</si>
  <si>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</si>
  <si>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</si>
  <si>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</si>
  <si>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</si>
  <si>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</si>
  <si>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</si>
  <si>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</si>
  <si>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</si>
  <si>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</si>
  <si>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</si>
  <si>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</si>
  <si>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</si>
  <si>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</si>
  <si>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</si>
  <si>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</si>
  <si>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</si>
  <si>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</si>
  <si>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</si>
  <si>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</si>
  <si>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</si>
  <si>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</si>
  <si>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</si>
  <si>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</si>
  <si>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</si>
  <si>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</si>
  <si>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</si>
  <si>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</si>
  <si>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</si>
  <si>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</si>
  <si>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</si>
  <si>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</si>
  <si>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</si>
  <si>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</si>
  <si>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</si>
  <si>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</si>
  <si>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</si>
  <si>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</si>
  <si>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</si>
  <si>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</si>
  <si>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</si>
  <si>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</si>
  <si>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</si>
  <si>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</si>
  <si>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</si>
  <si>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</si>
  <si>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</si>
  <si>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</si>
  <si>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</si>
  <si>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</si>
  <si>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</si>
  <si>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</si>
  <si>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</si>
  <si>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</si>
  <si>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</si>
  <si>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</si>
  <si>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</si>
  <si>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</si>
  <si>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</si>
  <si>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</si>
  <si>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</si>
  <si>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</si>
  <si>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</si>
  <si>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</si>
  <si>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</si>
  <si>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</si>
  <si>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</si>
  <si>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</si>
  <si>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</si>
  <si>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</si>
  <si>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</si>
  <si>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</si>
  <si>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</si>
  <si>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</si>
  <si>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</si>
  <si>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</si>
  <si>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</si>
  <si>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</si>
  <si>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</si>
  <si>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</si>
  <si>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</si>
  <si>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</si>
  <si>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</si>
  <si>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</si>
  <si>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</si>
  <si>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</si>
  <si>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</si>
  <si>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</si>
  <si>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</si>
  <si>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</si>
  <si>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</si>
  <si>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</si>
  <si>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</si>
  <si>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</si>
  <si>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</si>
  <si>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</si>
  <si>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</si>
  <si>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</si>
  <si>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</si>
  <si>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</si>
  <si>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</si>
  <si>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</si>
  <si>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</si>
  <si>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</si>
  <si>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</si>
  <si>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</si>
  <si>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</si>
  <si>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</si>
  <si>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</si>
  <si>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</si>
  <si>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</si>
  <si>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</si>
  <si>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</si>
  <si>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</si>
  <si>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</si>
  <si>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</si>
  <si>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</si>
  <si>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</si>
  <si>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</si>
  <si>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</si>
  <si>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</si>
  <si>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</si>
  <si>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</si>
  <si>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</si>
  <si>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</si>
  <si>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</si>
  <si>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</si>
  <si>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</si>
  <si>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</si>
  <si>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</si>
  <si>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</si>
  <si>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</si>
  <si>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</si>
  <si>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</si>
  <si>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</si>
  <si>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</si>
  <si>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</si>
  <si>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</si>
  <si>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</si>
  <si>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</si>
  <si>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</si>
  <si>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</si>
  <si>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</si>
  <si>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</si>
  <si>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</si>
  <si>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</si>
  <si>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</si>
  <si>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</si>
  <si>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</si>
  <si>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</si>
  <si>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</si>
  <si>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</si>
  <si>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</si>
  <si>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</si>
  <si>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</si>
  <si>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</si>
  <si>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</si>
  <si>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</si>
  <si>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</si>
  <si>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</si>
  <si>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</si>
  <si>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</si>
  <si>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</si>
  <si>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</si>
  <si>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</si>
  <si>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</si>
  <si>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</si>
  <si>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</si>
  <si>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</si>
  <si>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</si>
  <si>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</si>
  <si>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</si>
  <si>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</si>
  <si>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</si>
  <si>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</si>
  <si>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</si>
  <si>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</si>
  <si>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</si>
  <si>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</si>
  <si>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</si>
  <si>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</si>
  <si>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</si>
  <si>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</si>
  <si>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</si>
  <si>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</si>
  <si>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</si>
  <si>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</si>
  <si>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</si>
  <si>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</si>
  <si>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</si>
  <si>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</si>
  <si>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</si>
  <si>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</si>
  <si>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</si>
  <si>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</si>
  <si>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</si>
  <si>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</si>
  <si>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</si>
  <si>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</si>
  <si>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</si>
  <si>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</si>
  <si>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</si>
  <si>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</si>
  <si>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</si>
  <si>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</si>
  <si>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</si>
  <si>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</si>
  <si>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</si>
  <si>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</si>
  <si>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</si>
  <si>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</si>
  <si>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</si>
  <si>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</si>
  <si>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</si>
  <si>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</si>
  <si>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</si>
  <si>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</si>
  <si>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</si>
  <si>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</si>
  <si>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</si>
  <si>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</si>
  <si>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</si>
  <si>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</si>
  <si>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</si>
  <si>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</si>
  <si>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</si>
  <si>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</si>
  <si>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</si>
  <si>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</si>
  <si>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</si>
  <si>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</si>
  <si>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</si>
  <si>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</si>
  <si>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</si>
  <si>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</si>
  <si>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</si>
  <si>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</si>
  <si>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</si>
  <si>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</si>
  <si>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</si>
  <si>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</si>
  <si>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</si>
  <si>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</si>
  <si>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</si>
  <si>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</si>
  <si>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</si>
  <si>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</si>
  <si>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</si>
  <si>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</si>
  <si>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</si>
  <si>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</si>
  <si>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</si>
  <si>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</si>
  <si>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</si>
  <si>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</si>
  <si>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</si>
  <si>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</si>
  <si>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</si>
  <si>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</si>
  <si>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</si>
  <si>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</si>
  <si>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</si>
  <si>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</si>
  <si>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</si>
  <si>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</si>
  <si>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</si>
  <si>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</si>
  <si>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</si>
  <si>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</si>
  <si>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</si>
  <si>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</si>
  <si>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</si>
  <si>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</si>
  <si>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</si>
  <si>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</si>
  <si>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</si>
  <si>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</si>
  <si>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</si>
  <si>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</si>
  <si>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</si>
  <si>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</si>
  <si>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</si>
  <si>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</si>
  <si>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</si>
  <si>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</si>
  <si>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</si>
  <si>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</si>
  <si>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</si>
  <si>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</si>
  <si>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</si>
  <si>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</si>
  <si>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</si>
  <si>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</si>
  <si>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</si>
  <si>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</si>
  <si>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</si>
  <si>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</si>
  <si>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</si>
  <si>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</si>
  <si>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</si>
  <si>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</si>
  <si>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</si>
  <si>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</si>
  <si>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</si>
  <si>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</si>
  <si>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</si>
  <si>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</si>
  <si>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</si>
  <si>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</si>
  <si>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</si>
  <si>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</si>
  <si>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</si>
  <si>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</si>
  <si>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</si>
  <si>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</si>
  <si>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</si>
  <si>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</si>
  <si>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</si>
  <si>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</si>
  <si>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</si>
  <si>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</si>
  <si>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</si>
  <si>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</si>
  <si>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</si>
  <si>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</si>
  <si>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</si>
  <si>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</si>
  <si>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</si>
  <si>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</si>
  <si>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</si>
  <si>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</si>
  <si>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</si>
  <si>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</si>
  <si>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</si>
  <si>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</si>
  <si>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</si>
  <si>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</si>
  <si>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</si>
  <si>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</si>
  <si>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</si>
  <si>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</si>
  <si>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</si>
  <si>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</si>
  <si>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</si>
  <si>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</si>
  <si>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</si>
  <si>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</si>
  <si>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</si>
  <si>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</si>
  <si>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</si>
  <si>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</si>
  <si>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</si>
  <si>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</si>
  <si>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</si>
  <si>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</si>
  <si>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</si>
  <si>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</si>
  <si>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</si>
  <si>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</si>
  <si>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</si>
  <si>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</si>
  <si>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</si>
  <si>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</si>
  <si>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</si>
  <si>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</si>
  <si>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</si>
  <si>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</si>
  <si>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</si>
  <si>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</si>
  <si>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</si>
  <si>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</si>
  <si>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</si>
  <si>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</si>
  <si>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</si>
  <si>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</si>
  <si>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</si>
  <si>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</si>
  <si>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</si>
  <si>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</si>
  <si>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</si>
  <si>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</si>
  <si>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</si>
  <si>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</si>
  <si>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</si>
  <si>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</si>
  <si>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</si>
  <si>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</si>
  <si>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</si>
  <si>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</si>
  <si>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</si>
  <si>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</si>
  <si>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</si>
  <si>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</si>
  <si>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</si>
  <si>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</si>
  <si>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</si>
  <si>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</si>
  <si>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</si>
  <si>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</si>
  <si>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</si>
  <si>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</si>
  <si>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</si>
  <si>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</si>
  <si>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</si>
  <si>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</si>
  <si>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</si>
  <si>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</si>
  <si>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</si>
  <si>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</si>
  <si>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</si>
  <si>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</si>
  <si>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</si>
  <si>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</si>
  <si>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</si>
  <si>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</si>
  <si>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</si>
  <si>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</si>
  <si>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</si>
  <si>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</si>
  <si>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</si>
  <si>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</si>
  <si>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</si>
  <si>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</si>
  <si>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</si>
  <si>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</si>
  <si>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</si>
  <si>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</si>
  <si>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</si>
  <si>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</si>
  <si>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</si>
  <si>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</si>
  <si>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</si>
  <si>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</si>
  <si>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</si>
  <si>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</si>
  <si>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</si>
  <si>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</si>
  <si>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</si>
  <si>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</si>
  <si>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</si>
  <si>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</si>
  <si>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</si>
  <si>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</si>
  <si>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</si>
  <si>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</si>
  <si>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</si>
  <si>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</si>
  <si>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</si>
  <si>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</si>
  <si>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</si>
  <si>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</si>
  <si>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</si>
  <si>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</si>
  <si>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</si>
  <si>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</si>
  <si>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</si>
  <si>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</si>
  <si>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</si>
  <si>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</si>
  <si>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</si>
  <si>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</si>
  <si>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</si>
  <si>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</si>
  <si>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</si>
  <si>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</si>
  <si>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</si>
  <si>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</si>
  <si>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</si>
  <si>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</si>
  <si>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</si>
  <si>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</si>
  <si>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</si>
  <si>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</si>
  <si>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</si>
  <si>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</si>
  <si>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</si>
  <si>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</si>
  <si>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</si>
  <si>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</si>
  <si>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</si>
  <si>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</si>
  <si>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</si>
  <si>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</si>
  <si>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</si>
  <si>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</si>
  <si>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</si>
  <si>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</si>
  <si>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</si>
  <si>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</si>
  <si>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</si>
  <si>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</si>
  <si>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</si>
  <si>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</si>
  <si>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</si>
  <si>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</si>
  <si>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</si>
  <si>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</si>
  <si>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</si>
  <si>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</si>
  <si>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</si>
  <si>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</si>
  <si>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</si>
  <si>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</si>
  <si>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</si>
  <si>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</si>
  <si>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</si>
  <si>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</si>
  <si>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</si>
  <si>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</si>
  <si>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</si>
  <si>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</si>
  <si>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</si>
  <si>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</si>
  <si>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</si>
  <si>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</si>
  <si>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</si>
  <si>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</si>
  <si>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</si>
  <si>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</si>
  <si>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</si>
  <si>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</si>
  <si>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</si>
  <si>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</si>
  <si>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</si>
  <si>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</si>
  <si>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</si>
  <si>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</si>
  <si>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</si>
  <si>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</si>
  <si>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</si>
  <si>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</si>
  <si>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</si>
  <si>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</si>
  <si>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</si>
  <si>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</si>
  <si>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</si>
  <si>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</si>
  <si>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</si>
  <si>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</si>
  <si>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</si>
  <si>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</si>
  <si>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</si>
  <si>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</si>
  <si>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</si>
  <si>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</si>
  <si>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</si>
  <si>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</si>
  <si>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</si>
  <si>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68-26-2015-305</t>
  </si>
  <si>
    <t>68-26-2016-319</t>
  </si>
  <si>
    <t>765-2016</t>
  </si>
  <si>
    <t>68-0655-2017</t>
  </si>
  <si>
    <t>68-191-2019</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</si>
  <si>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DEL SERVICIO para que este asuma con su personal y bajo su exclusiva responsabilidad dicha atención</t>
  </si>
  <si>
    <t>PRESTAR EL SERVICIO DE ATENCIÓN EDUCACIÓN INICIAL Y CUIDADO A NIÑAS Y NIÑOS MENORES DE 5 AÑOS O HASTA SU INGRESO AL GRADO DE TRANSICIÓN,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</si>
  <si>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A NIÑAS Y NIÑOS MENORES DE 5 AÑOS O HASTA SU INGRESO AL GRADO DE TRANSICIÓN, CON EL FIN DE PROMOVER EL DESARROLLO INTEGRAL DE LA PRIMERA INFANCIA CON CALIDAD DE CONFORMIDAD CON LOS LINEAMIENTOS MANUAL OPERATIVO, Y LAS DIRECTRICES ESTABLECIDAS POR EL ICBF, EN EL MARCO DE LA POLITICA DE ESTADO PARA EL DESARROLLO INTEGRAL DE PRIMERA INFANCIA DE "CERO A SIEMPRE" EN EL SERVICIO DESARROLLO INFANTIL EN MEDIO FAMILIAR</t>
  </si>
  <si>
    <t>68-218-2020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</si>
  <si>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</si>
  <si>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ANDREA GONZALEZ TIRADO </t>
  </si>
  <si>
    <t xml:space="preserve">CALLE 58#16-39 </t>
  </si>
  <si>
    <t>6413912</t>
  </si>
  <si>
    <t>GERENCIA@CRECERYVIVIR.ORG</t>
  </si>
  <si>
    <t>68-1030-18-97-87</t>
  </si>
  <si>
    <t>68-26-2013-457</t>
  </si>
  <si>
    <t xml:space="preserve">ATENDER INTEGRALMENTE A LA PRIMERA INFANCIA EN EL MARCO DE LA ESTRATEGIA DE CERO A SIEMPRE DE CONFORMIDAD CON LAS DIRECTRICES , LINEAMIENTOS Y ESTANDARES ESTABLECIDOS POR EL ICBF, ASI COMO REGULAR LAS RELACIONES ENTRE LAS PARTES DERIVADAS DE LA ENTREGA DE APORTES DEL ICBF AL CONTRATISTA PARA QUE ESTE ASUMA BAJO SU EXCLUSIVA RESPONSABILIDAD DICHA ATENCIÓN. </t>
  </si>
  <si>
    <t>BRINDAR ATENCÓN INTEGRAL A NIÑOS MENORES DE SEIS (6) AÑOS EN 90 UPOS</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</si>
  <si>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</si>
  <si>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IFANCIA DE CERO A SIEMPRE</t>
  </si>
  <si>
    <t>68-0364-2018</t>
  </si>
  <si>
    <t>PRESTAR EL SERVICIO DE EDUCACION INICIAL EN EL MARCO DE LA ATENCION INTEGRAL A MUJERES GESTANTES, NIÑAS Y NIÑOS MENORES DE 5 AÑOS, O HASTA SU INGRESO AL GRADO DE TRANSICION, DE CONFORMIDAD CON LOS MANUALES OPERATIVOS DE LAS MODALIDADES Y LAS DIRECTRICES E</t>
  </si>
  <si>
    <t>Calle 58 16 39</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</si>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</sst>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8" zoomScale="68" zoomScaleNormal="8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2700</v>
      </c>
      <c r="D15" s="35"/>
      <c r="E15" s="35"/>
      <c r="F15" s="5"/>
      <c r="G15" s="32" t="s">
        <v>1168</v>
      </c>
      <c r="H15" s="102" t="s">
        <v>887</v>
      </c>
      <c r="I15" s="32" t="s">
        <v>2624</v>
      </c>
      <c r="J15" s="107" t="s">
        <v>2626</v>
      </c>
      <c r="L15" s="221" t="s">
        <v>8</v>
      </c>
      <c r="M15" s="22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5" t="s">
        <v>11</v>
      </c>
      <c r="J19" s="136" t="s">
        <v>10</v>
      </c>
      <c r="K19" s="136" t="s">
        <v>2609</v>
      </c>
      <c r="L19" s="136" t="s">
        <v>1161</v>
      </c>
      <c r="M19" s="136" t="s">
        <v>1162</v>
      </c>
      <c r="N19" s="137" t="s">
        <v>2610</v>
      </c>
      <c r="O19" s="132"/>
      <c r="Q19" s="51"/>
      <c r="R19" s="51"/>
    </row>
    <row r="20" spans="1:23" ht="30" customHeight="1" x14ac:dyDescent="0.25">
      <c r="A20" s="9"/>
      <c r="B20" s="108">
        <v>804002245</v>
      </c>
      <c r="C20" s="5"/>
      <c r="D20" s="73"/>
      <c r="E20" s="5"/>
      <c r="F20" s="5"/>
      <c r="G20" s="5"/>
      <c r="H20" s="240"/>
      <c r="I20" s="144" t="s">
        <v>887</v>
      </c>
      <c r="J20" s="145" t="s">
        <v>889</v>
      </c>
      <c r="K20" s="146">
        <v>2603154736</v>
      </c>
      <c r="L20" s="147"/>
      <c r="M20" s="147">
        <v>44561</v>
      </c>
      <c r="N20" s="130">
        <f>+(M20-L20)/30</f>
        <v>1485.3666666666666</v>
      </c>
      <c r="O20" s="133"/>
      <c r="U20" s="129"/>
      <c r="V20" s="104">
        <f ca="1">NOW()</f>
        <v>44230.732535763891</v>
      </c>
      <c r="W20" s="104">
        <f ca="1">NOW()</f>
        <v>44230.732535763891</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235" t="str">
        <f>VLOOKUP(B20,EAS!A2:B1439,2,0)</f>
        <v>ASOCIACIÓN CRECER Y VIVIR</v>
      </c>
      <c r="C38" s="235"/>
      <c r="D38" s="235"/>
      <c r="E38" s="235"/>
      <c r="F38" s="235"/>
      <c r="G38" s="5"/>
      <c r="H38" s="127"/>
      <c r="I38" s="244" t="s">
        <v>7</v>
      </c>
      <c r="J38" s="244"/>
      <c r="K38" s="244"/>
      <c r="L38" s="244"/>
      <c r="M38" s="244"/>
      <c r="N38" s="244"/>
      <c r="O38" s="128"/>
    </row>
    <row r="39" spans="1:16" ht="42.95" customHeight="1" thickBot="1" x14ac:dyDescent="0.3">
      <c r="A39" s="10"/>
      <c r="B39" s="11"/>
      <c r="C39" s="11"/>
      <c r="D39" s="11"/>
      <c r="E39" s="11"/>
      <c r="F39" s="11"/>
      <c r="G39" s="11"/>
      <c r="H39" s="10"/>
      <c r="I39" s="230" t="s">
        <v>2701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2676</v>
      </c>
      <c r="C48" s="110" t="s">
        <v>31</v>
      </c>
      <c r="D48" s="116" t="s">
        <v>2691</v>
      </c>
      <c r="E48" s="172">
        <v>35432</v>
      </c>
      <c r="F48" s="172">
        <v>35795</v>
      </c>
      <c r="G48" s="155">
        <f>IF(AND(E48&lt;&gt;"",F48&lt;&gt;""),((F48-E48)/30),"")</f>
        <v>12.1</v>
      </c>
      <c r="H48" s="117" t="s">
        <v>2694</v>
      </c>
      <c r="I48" s="111" t="s">
        <v>887</v>
      </c>
      <c r="J48" s="111" t="s">
        <v>889</v>
      </c>
      <c r="K48" s="118">
        <v>25485009</v>
      </c>
      <c r="L48" s="113" t="s">
        <v>1148</v>
      </c>
      <c r="M48" s="114">
        <v>1</v>
      </c>
      <c r="N48" s="113" t="s">
        <v>27</v>
      </c>
      <c r="O48" s="113" t="s">
        <v>1148</v>
      </c>
      <c r="P48" s="78"/>
    </row>
    <row r="49" spans="1:16" s="6" customFormat="1" ht="24.75" customHeight="1" x14ac:dyDescent="0.25">
      <c r="A49" s="138">
        <v>2</v>
      </c>
      <c r="B49" s="117" t="s">
        <v>2676</v>
      </c>
      <c r="C49" s="110" t="s">
        <v>31</v>
      </c>
      <c r="D49" s="116" t="s">
        <v>2692</v>
      </c>
      <c r="E49" s="172">
        <v>41577</v>
      </c>
      <c r="F49" s="172">
        <v>41988</v>
      </c>
      <c r="G49" s="155">
        <f t="shared" ref="G49:G50" si="2">IF(AND(E49&lt;&gt;"",F49&lt;&gt;""),((F49-E49)/30),"")</f>
        <v>13.7</v>
      </c>
      <c r="H49" s="173" t="s">
        <v>2693</v>
      </c>
      <c r="I49" s="111" t="s">
        <v>887</v>
      </c>
      <c r="J49" s="111" t="s">
        <v>889</v>
      </c>
      <c r="K49" s="118">
        <v>5953510965</v>
      </c>
      <c r="L49" s="113" t="s">
        <v>26</v>
      </c>
      <c r="M49" s="114">
        <v>0.3</v>
      </c>
      <c r="N49" s="113" t="s">
        <v>27</v>
      </c>
      <c r="O49" s="113" t="s">
        <v>1148</v>
      </c>
      <c r="P49" s="78"/>
    </row>
    <row r="50" spans="1:16" s="6" customFormat="1" ht="24.75" customHeight="1" x14ac:dyDescent="0.25">
      <c r="A50" s="138">
        <v>3</v>
      </c>
      <c r="B50" s="117" t="s">
        <v>2676</v>
      </c>
      <c r="C50" s="110" t="s">
        <v>31</v>
      </c>
      <c r="D50" s="116" t="s">
        <v>2677</v>
      </c>
      <c r="E50" s="172">
        <v>42093</v>
      </c>
      <c r="F50" s="172">
        <v>42369</v>
      </c>
      <c r="G50" s="155">
        <f t="shared" si="2"/>
        <v>9.1999999999999993</v>
      </c>
      <c r="H50" s="117" t="s">
        <v>2682</v>
      </c>
      <c r="I50" s="111" t="s">
        <v>887</v>
      </c>
      <c r="J50" s="111" t="s">
        <v>889</v>
      </c>
      <c r="K50" s="118">
        <v>186707165</v>
      </c>
      <c r="L50" s="113" t="s">
        <v>26</v>
      </c>
      <c r="M50" s="114">
        <v>0.8</v>
      </c>
      <c r="N50" s="113" t="s">
        <v>27</v>
      </c>
      <c r="O50" s="113" t="s">
        <v>1148</v>
      </c>
      <c r="P50" s="78"/>
    </row>
    <row r="51" spans="1:16" s="6" customFormat="1" ht="24.75" customHeight="1" outlineLevel="1" x14ac:dyDescent="0.25">
      <c r="A51" s="138">
        <v>4</v>
      </c>
      <c r="B51" s="117" t="s">
        <v>2676</v>
      </c>
      <c r="C51" s="110" t="s">
        <v>31</v>
      </c>
      <c r="D51" s="116" t="s">
        <v>2678</v>
      </c>
      <c r="E51" s="172">
        <v>42422</v>
      </c>
      <c r="F51" s="172">
        <v>42674</v>
      </c>
      <c r="G51" s="155">
        <f t="shared" ref="G51:G107" si="3">IF(AND(E51&lt;&gt;"",F51&lt;&gt;""),((F51-E51)/30),"")</f>
        <v>8.4</v>
      </c>
      <c r="H51" s="173" t="s">
        <v>2683</v>
      </c>
      <c r="I51" s="111" t="s">
        <v>887</v>
      </c>
      <c r="J51" s="111" t="s">
        <v>889</v>
      </c>
      <c r="K51" s="118">
        <v>5015619657</v>
      </c>
      <c r="L51" s="113" t="s">
        <v>1148</v>
      </c>
      <c r="M51" s="114">
        <v>1</v>
      </c>
      <c r="N51" s="113" t="s">
        <v>27</v>
      </c>
      <c r="O51" s="113" t="s">
        <v>1148</v>
      </c>
      <c r="P51" s="78"/>
    </row>
    <row r="52" spans="1:16" s="7" customFormat="1" ht="24.75" customHeight="1" outlineLevel="1" x14ac:dyDescent="0.25">
      <c r="A52" s="139">
        <v>5</v>
      </c>
      <c r="B52" s="117" t="s">
        <v>2676</v>
      </c>
      <c r="C52" s="110" t="s">
        <v>31</v>
      </c>
      <c r="D52" s="116" t="s">
        <v>2679</v>
      </c>
      <c r="E52" s="172">
        <v>42716</v>
      </c>
      <c r="F52" s="172">
        <v>43084</v>
      </c>
      <c r="G52" s="155">
        <f t="shared" si="3"/>
        <v>12.266666666666667</v>
      </c>
      <c r="H52" s="117" t="s">
        <v>2684</v>
      </c>
      <c r="I52" s="111" t="s">
        <v>887</v>
      </c>
      <c r="J52" s="111" t="s">
        <v>889</v>
      </c>
      <c r="K52" s="118">
        <v>6046463241</v>
      </c>
      <c r="L52" s="113" t="s">
        <v>1148</v>
      </c>
      <c r="M52" s="114">
        <v>1</v>
      </c>
      <c r="N52" s="113" t="s">
        <v>27</v>
      </c>
      <c r="O52" s="113" t="s">
        <v>1148</v>
      </c>
      <c r="P52" s="79"/>
    </row>
    <row r="53" spans="1:16" s="7" customFormat="1" ht="24.75" customHeight="1" outlineLevel="1" x14ac:dyDescent="0.25">
      <c r="A53" s="139">
        <v>6</v>
      </c>
      <c r="B53" s="117" t="s">
        <v>2676</v>
      </c>
      <c r="C53" s="110" t="s">
        <v>31</v>
      </c>
      <c r="D53" s="116" t="s">
        <v>2680</v>
      </c>
      <c r="E53" s="172">
        <v>43085</v>
      </c>
      <c r="F53" s="172">
        <v>43404</v>
      </c>
      <c r="G53" s="155">
        <f t="shared" si="3"/>
        <v>10.633333333333333</v>
      </c>
      <c r="H53" s="117" t="s">
        <v>2695</v>
      </c>
      <c r="I53" s="111" t="s">
        <v>887</v>
      </c>
      <c r="J53" s="111" t="s">
        <v>889</v>
      </c>
      <c r="K53" s="115">
        <v>4830068164</v>
      </c>
      <c r="L53" s="113" t="s">
        <v>1148</v>
      </c>
      <c r="M53" s="114">
        <v>1</v>
      </c>
      <c r="N53" s="113" t="s">
        <v>27</v>
      </c>
      <c r="O53" s="113" t="s">
        <v>1148</v>
      </c>
      <c r="P53" s="79"/>
    </row>
    <row r="54" spans="1:16" s="7" customFormat="1" ht="24.75" customHeight="1" outlineLevel="1" x14ac:dyDescent="0.25">
      <c r="A54" s="139">
        <v>7</v>
      </c>
      <c r="B54" s="117" t="s">
        <v>2676</v>
      </c>
      <c r="C54" s="110" t="s">
        <v>31</v>
      </c>
      <c r="D54" s="116" t="s">
        <v>2681</v>
      </c>
      <c r="E54" s="172">
        <v>43484</v>
      </c>
      <c r="F54" s="172">
        <v>43826</v>
      </c>
      <c r="G54" s="155">
        <f t="shared" si="3"/>
        <v>11.4</v>
      </c>
      <c r="H54" s="117" t="s">
        <v>2696</v>
      </c>
      <c r="I54" s="111" t="s">
        <v>887</v>
      </c>
      <c r="J54" s="111" t="s">
        <v>889</v>
      </c>
      <c r="K54" s="115">
        <v>6176482336</v>
      </c>
      <c r="L54" s="113" t="s">
        <v>1148</v>
      </c>
      <c r="M54" s="114">
        <v>1</v>
      </c>
      <c r="N54" s="113" t="s">
        <v>27</v>
      </c>
      <c r="O54" s="113" t="s">
        <v>1148</v>
      </c>
      <c r="P54" s="79"/>
    </row>
    <row r="55" spans="1:16" s="7" customFormat="1" ht="24.75" customHeight="1" outlineLevel="1" x14ac:dyDescent="0.25">
      <c r="A55" s="139">
        <v>8</v>
      </c>
      <c r="B55" s="117" t="s">
        <v>2676</v>
      </c>
      <c r="C55" s="119" t="s">
        <v>31</v>
      </c>
      <c r="D55" s="109" t="s">
        <v>2697</v>
      </c>
      <c r="E55" s="140">
        <v>43398</v>
      </c>
      <c r="F55" s="140">
        <v>43434</v>
      </c>
      <c r="G55" s="155">
        <f t="shared" si="3"/>
        <v>1.2</v>
      </c>
      <c r="H55" s="112" t="s">
        <v>2698</v>
      </c>
      <c r="I55" s="111" t="s">
        <v>887</v>
      </c>
      <c r="J55" s="111" t="s">
        <v>889</v>
      </c>
      <c r="K55" s="115">
        <v>533510104</v>
      </c>
      <c r="L55" s="113" t="s">
        <v>1148</v>
      </c>
      <c r="M55" s="114">
        <v>1</v>
      </c>
      <c r="N55" s="113" t="s">
        <v>27</v>
      </c>
      <c r="O55" s="113" t="s">
        <v>1148</v>
      </c>
      <c r="P55" s="79"/>
    </row>
    <row r="56" spans="1:16" s="7" customFormat="1" ht="24.75" customHeight="1" outlineLevel="1" x14ac:dyDescent="0.25">
      <c r="A56" s="139">
        <v>9</v>
      </c>
      <c r="B56" s="117" t="s">
        <v>2676</v>
      </c>
      <c r="C56" s="119" t="s">
        <v>31</v>
      </c>
      <c r="D56" s="109" t="s">
        <v>2685</v>
      </c>
      <c r="E56" s="140">
        <v>43889</v>
      </c>
      <c r="F56" s="140">
        <v>44196</v>
      </c>
      <c r="G56" s="155">
        <f t="shared" si="3"/>
        <v>10.233333333333333</v>
      </c>
      <c r="H56" s="117" t="s">
        <v>2686</v>
      </c>
      <c r="I56" s="111" t="s">
        <v>887</v>
      </c>
      <c r="J56" s="116" t="s">
        <v>889</v>
      </c>
      <c r="K56" s="68">
        <v>4802551809</v>
      </c>
      <c r="L56" s="113" t="s">
        <v>1148</v>
      </c>
      <c r="M56" s="114">
        <v>1</v>
      </c>
      <c r="N56" s="113" t="s">
        <v>1151</v>
      </c>
      <c r="O56" s="113" t="s">
        <v>1148</v>
      </c>
      <c r="P56" s="79"/>
    </row>
    <row r="57" spans="1:16" s="7" customFormat="1" ht="24.75" customHeight="1" outlineLevel="1" x14ac:dyDescent="0.25">
      <c r="A57" s="139">
        <v>10</v>
      </c>
      <c r="B57" s="64"/>
      <c r="C57" s="65"/>
      <c r="D57" s="63"/>
      <c r="E57" s="140"/>
      <c r="F57" s="140"/>
      <c r="G57" s="155" t="str">
        <f t="shared" si="3"/>
        <v/>
      </c>
      <c r="H57" s="64"/>
      <c r="I57" s="63"/>
      <c r="J57" s="63"/>
      <c r="K57" s="66"/>
      <c r="L57" s="65"/>
      <c r="M57" s="67"/>
      <c r="N57" s="65"/>
      <c r="O57" s="65"/>
      <c r="P57" s="79"/>
    </row>
    <row r="58" spans="1:16" s="7" customFormat="1" ht="24.75" customHeight="1" outlineLevel="1" x14ac:dyDescent="0.25">
      <c r="A58" s="139">
        <v>11</v>
      </c>
      <c r="B58" s="64"/>
      <c r="C58" s="65"/>
      <c r="D58" s="63"/>
      <c r="E58" s="140"/>
      <c r="F58" s="140"/>
      <c r="G58" s="155" t="str">
        <f t="shared" si="3"/>
        <v/>
      </c>
      <c r="H58" s="64"/>
      <c r="I58" s="63"/>
      <c r="J58" s="63"/>
      <c r="K58" s="66"/>
      <c r="L58" s="65"/>
      <c r="M58" s="67"/>
      <c r="N58" s="65"/>
      <c r="O58" s="65"/>
      <c r="P58" s="79"/>
    </row>
    <row r="59" spans="1:16" s="7" customFormat="1" ht="24.75" customHeight="1" outlineLevel="1" x14ac:dyDescent="0.25">
      <c r="A59" s="139">
        <v>12</v>
      </c>
      <c r="B59" s="64"/>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c r="E114" s="172"/>
      <c r="F114" s="172"/>
      <c r="G114" s="155" t="str">
        <f>IF(AND(E114&lt;&gt;"",F114&lt;&gt;""),((F114-E114)/30),"")</f>
        <v/>
      </c>
      <c r="H114" s="117"/>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72"/>
      <c r="F115" s="172"/>
      <c r="G115" s="155" t="str">
        <f t="shared" ref="G115:G116" si="4">IF(AND(E115&lt;&gt;"",F115&lt;&gt;""),((F115-E115)/30),"")</f>
        <v/>
      </c>
      <c r="H115" s="117"/>
      <c r="I115" s="63"/>
      <c r="J115" s="63"/>
      <c r="K115" s="68"/>
      <c r="L115" s="100" t="str">
        <f>+IF(AND(K115&gt;0,O115="Ejecución"),(K115/877802)*Tabla28[[#This Row],[% participación]],IF(AND(K115&gt;0,O115&lt;&gt;"Ejecución"),"-",""))</f>
        <v/>
      </c>
      <c r="M115" s="65"/>
      <c r="N115" s="168"/>
      <c r="O115" s="157" t="s">
        <v>1150</v>
      </c>
      <c r="P115" s="78"/>
    </row>
    <row r="116" spans="1:16" s="6" customFormat="1" ht="24.75" customHeight="1" x14ac:dyDescent="0.25">
      <c r="A116" s="138">
        <v>3</v>
      </c>
      <c r="B116" s="156" t="s">
        <v>2665</v>
      </c>
      <c r="C116" s="158" t="s">
        <v>31</v>
      </c>
      <c r="D116" s="116"/>
      <c r="E116" s="172"/>
      <c r="F116" s="172"/>
      <c r="G116" s="155" t="str">
        <f t="shared" si="4"/>
        <v/>
      </c>
      <c r="H116" s="117"/>
      <c r="I116" s="63"/>
      <c r="J116" s="63"/>
      <c r="K116" s="68"/>
      <c r="L116" s="100" t="str">
        <f>+IF(AND(K116&gt;0,O116="Ejecución"),(K116/877802)*Tabla28[[#This Row],[% participación]],IF(AND(K116&gt;0,O116&lt;&gt;"Ejecución"),"-",""))</f>
        <v/>
      </c>
      <c r="M116" s="65"/>
      <c r="N116" s="168"/>
      <c r="O116" s="157" t="s">
        <v>1150</v>
      </c>
      <c r="P116" s="78"/>
    </row>
    <row r="117" spans="1:16" s="6" customFormat="1" ht="24.75" customHeight="1" outlineLevel="1" x14ac:dyDescent="0.25">
      <c r="A117" s="138">
        <v>4</v>
      </c>
      <c r="B117" s="156" t="s">
        <v>2665</v>
      </c>
      <c r="C117" s="158" t="s">
        <v>31</v>
      </c>
      <c r="D117" s="116"/>
      <c r="E117" s="172"/>
      <c r="F117" s="172"/>
      <c r="G117" s="155" t="str">
        <f t="shared" ref="G117:G159" si="5">IF(AND(E117&lt;&gt;"",F117&lt;&gt;""),((F117-E117)/30),"")</f>
        <v/>
      </c>
      <c r="H117" s="117"/>
      <c r="I117" s="63"/>
      <c r="J117" s="63"/>
      <c r="K117" s="68"/>
      <c r="L117" s="100" t="str">
        <f>+IF(AND(K117&gt;0,O117="Ejecución"),(K117/877802)*Tabla28[[#This Row],[% participación]],IF(AND(K117&gt;0,O117&lt;&gt;"Ejecución"),"-",""))</f>
        <v/>
      </c>
      <c r="M117" s="65"/>
      <c r="N117" s="168"/>
      <c r="O117" s="157" t="s">
        <v>1150</v>
      </c>
      <c r="P117" s="78"/>
    </row>
    <row r="118" spans="1:16" s="7" customFormat="1" ht="24.75" customHeight="1" outlineLevel="1" x14ac:dyDescent="0.25">
      <c r="A118" s="139">
        <v>5</v>
      </c>
      <c r="B118" s="156" t="s">
        <v>2665</v>
      </c>
      <c r="C118" s="158" t="s">
        <v>31</v>
      </c>
      <c r="D118" s="172"/>
      <c r="E118" s="172"/>
      <c r="F118" s="172"/>
      <c r="G118" s="155" t="str">
        <f t="shared" si="5"/>
        <v/>
      </c>
      <c r="H118" s="117"/>
      <c r="I118" s="63"/>
      <c r="J118" s="63"/>
      <c r="K118" s="68"/>
      <c r="L118" s="100" t="str">
        <f>+IF(AND(K118&gt;0,O118="Ejecución"),(K118/877802)*Tabla28[[#This Row],[% participación]],IF(AND(K118&gt;0,O118&lt;&gt;"Ejecución"),"-",""))</f>
        <v/>
      </c>
      <c r="M118" s="65"/>
      <c r="N118" s="168"/>
      <c r="O118" s="157" t="s">
        <v>1150</v>
      </c>
      <c r="P118" s="79"/>
    </row>
    <row r="119" spans="1:16" s="7" customFormat="1" ht="24.75" customHeight="1" outlineLevel="1" x14ac:dyDescent="0.25">
      <c r="A119" s="139">
        <v>6</v>
      </c>
      <c r="B119" s="156" t="s">
        <v>2665</v>
      </c>
      <c r="C119" s="158" t="s">
        <v>31</v>
      </c>
      <c r="D119" s="172"/>
      <c r="E119" s="172"/>
      <c r="F119" s="172"/>
      <c r="G119" s="155" t="str">
        <f t="shared" si="5"/>
        <v/>
      </c>
      <c r="H119" s="117"/>
      <c r="I119" s="63"/>
      <c r="J119" s="63"/>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39">
        <v>7</v>
      </c>
      <c r="B120" s="156" t="s">
        <v>2665</v>
      </c>
      <c r="C120" s="158" t="s">
        <v>31</v>
      </c>
      <c r="D120" s="172"/>
      <c r="E120" s="172"/>
      <c r="F120" s="172"/>
      <c r="G120" s="155" t="str">
        <f t="shared" si="5"/>
        <v/>
      </c>
      <c r="H120" s="117"/>
      <c r="I120" s="63"/>
      <c r="J120" s="63"/>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39">
        <v>8</v>
      </c>
      <c r="B121" s="156" t="s">
        <v>2665</v>
      </c>
      <c r="C121" s="158" t="s">
        <v>31</v>
      </c>
      <c r="D121" s="172"/>
      <c r="E121" s="172"/>
      <c r="F121" s="172"/>
      <c r="G121" s="155" t="str">
        <f t="shared" si="5"/>
        <v/>
      </c>
      <c r="H121" s="117"/>
      <c r="I121" s="63"/>
      <c r="J121" s="63"/>
      <c r="K121" s="68"/>
      <c r="L121" s="100" t="str">
        <f>+IF(AND(K121&gt;0,O121="Ejecución"),(K121/877802)*Tabla28[[#This Row],[% participación]],IF(AND(K121&gt;0,O121&lt;&gt;"Ejecución"),"-",""))</f>
        <v/>
      </c>
      <c r="M121" s="65"/>
      <c r="N121" s="168"/>
      <c r="O121" s="157" t="s">
        <v>1150</v>
      </c>
      <c r="P121" s="79"/>
    </row>
    <row r="122" spans="1:16" s="7" customFormat="1" ht="24.75" customHeight="1" outlineLevel="1" x14ac:dyDescent="0.25">
      <c r="A122" s="139">
        <v>9</v>
      </c>
      <c r="B122" s="156" t="s">
        <v>2665</v>
      </c>
      <c r="C122" s="158" t="s">
        <v>31</v>
      </c>
      <c r="D122" s="116"/>
      <c r="E122" s="116"/>
      <c r="F122" s="116"/>
      <c r="G122" s="155" t="str">
        <f t="shared" si="5"/>
        <v/>
      </c>
      <c r="H122" s="117"/>
      <c r="I122" s="63"/>
      <c r="J122" s="63"/>
      <c r="K122" s="68"/>
      <c r="L122" s="100" t="str">
        <f>+IF(AND(K122&gt;0,O122="Ejecución"),(K122/877802)*Tabla28[[#This Row],[% participación]],IF(AND(K122&gt;0,O122&lt;&gt;"Ejecución"),"-",""))</f>
        <v/>
      </c>
      <c r="M122" s="65"/>
      <c r="N122" s="168"/>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ref="N123:N160" si="6">+IF(M123="No",1,IF(M123="Si","Ingrese %",""))</f>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0.02</v>
      </c>
      <c r="G179" s="160">
        <f>IF(F179&gt;0,SUM(E179+F179),"")</f>
        <v>0.04</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104126189.44</v>
      </c>
      <c r="F185" s="92"/>
      <c r="G185" s="93"/>
      <c r="H185" s="88"/>
      <c r="I185" s="90" t="s">
        <v>2627</v>
      </c>
      <c r="J185" s="161">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0">
        <v>35268</v>
      </c>
      <c r="D193" s="5"/>
      <c r="E193" s="121">
        <v>3435</v>
      </c>
      <c r="F193" s="5"/>
      <c r="G193" s="5"/>
      <c r="H193" s="142" t="s">
        <v>2687</v>
      </c>
      <c r="J193" s="5"/>
      <c r="K193" s="122">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2688</v>
      </c>
      <c r="J211" s="27" t="s">
        <v>2622</v>
      </c>
      <c r="K211" s="143" t="s">
        <v>2699</v>
      </c>
      <c r="L211" s="21"/>
      <c r="M211" s="21"/>
      <c r="N211" s="21"/>
      <c r="O211" s="8"/>
    </row>
    <row r="212" spans="1:15" x14ac:dyDescent="0.25">
      <c r="A212" s="9"/>
      <c r="B212" s="27" t="s">
        <v>2619</v>
      </c>
      <c r="C212" s="142" t="s">
        <v>2687</v>
      </c>
      <c r="D212" s="21"/>
      <c r="G212" s="27" t="s">
        <v>2621</v>
      </c>
      <c r="H212" s="143" t="s">
        <v>2689</v>
      </c>
      <c r="J212" s="27" t="s">
        <v>2623</v>
      </c>
      <c r="K212" s="142"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cp:lastModifiedBy>
  <cp:lastPrinted>2020-12-29T10:11:56Z</cp:lastPrinted>
  <dcterms:created xsi:type="dcterms:W3CDTF">2020-10-14T21:57:42Z</dcterms:created>
  <dcterms:modified xsi:type="dcterms:W3CDTF">2021-02-03T22:34:58Z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