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YARIGUIES\2021-68-90000012-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3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<sst xmlns="http://schemas.openxmlformats.org/spreadsheetml/2006/main" count="3114" uniqueCount="2704">
  <si>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</si>
  <si>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</si>
  <si>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</si>
  <si>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</si>
  <si>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</si>
  <si>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</si>
  <si>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</si>
  <si>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</si>
  <si>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</si>
  <si>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</si>
  <si>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</si>
  <si>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</si>
  <si>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</si>
  <si>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</si>
  <si>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</si>
  <si>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</si>
  <si>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</si>
  <si>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</si>
  <si>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</si>
  <si>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</si>
  <si>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</si>
  <si>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</si>
  <si>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</si>
  <si>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</si>
  <si>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</si>
  <si>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</si>
  <si>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</si>
  <si>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</si>
  <si>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</si>
  <si>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</si>
  <si>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</si>
  <si>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</si>
  <si>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</si>
  <si>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</si>
  <si>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</si>
  <si>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</si>
  <si>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</si>
  <si>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</si>
  <si>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</si>
  <si>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</si>
  <si>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</si>
  <si>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</si>
  <si>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</si>
  <si>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</si>
  <si>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</si>
  <si>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</si>
  <si>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</si>
  <si>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</si>
  <si>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</si>
  <si>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</si>
  <si>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</si>
  <si>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</si>
  <si>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</si>
  <si>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</si>
  <si>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</si>
  <si>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</si>
  <si>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</si>
  <si>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</si>
  <si>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</si>
  <si>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</si>
  <si>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</si>
  <si>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</si>
  <si>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</si>
  <si>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</si>
  <si>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</si>
  <si>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</si>
  <si>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</si>
  <si>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</si>
  <si>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</si>
  <si>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</si>
  <si>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</si>
  <si>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</si>
  <si>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</si>
  <si>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</si>
  <si>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</si>
  <si>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</si>
  <si>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</si>
  <si>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</si>
  <si>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</si>
  <si>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</si>
  <si>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</si>
  <si>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</si>
  <si>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</si>
  <si>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</si>
  <si>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</si>
  <si>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</si>
  <si>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</si>
  <si>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</si>
  <si>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</si>
  <si>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</si>
  <si>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</si>
  <si>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</si>
  <si>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</si>
  <si>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</si>
  <si>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</si>
  <si>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</si>
  <si>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</si>
  <si>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</si>
  <si>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</si>
  <si>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</si>
  <si>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</si>
  <si>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</si>
  <si>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</si>
  <si>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</si>
  <si>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</si>
  <si>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</si>
  <si>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</si>
  <si>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</si>
  <si>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</si>
  <si>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</si>
  <si>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</si>
  <si>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</si>
  <si>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</si>
  <si>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</si>
  <si>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</si>
  <si>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</si>
  <si>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</si>
  <si>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</si>
  <si>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</si>
  <si>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</si>
  <si>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</si>
  <si>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</si>
  <si>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</si>
  <si>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</si>
  <si>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</si>
  <si>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</si>
  <si>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</si>
  <si>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</si>
  <si>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</si>
  <si>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</si>
  <si>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</si>
  <si>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</si>
  <si>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</si>
  <si>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</si>
  <si>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</si>
  <si>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</si>
  <si>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</si>
  <si>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</si>
  <si>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</si>
  <si>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</si>
  <si>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</si>
  <si>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</si>
  <si>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</si>
  <si>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</si>
  <si>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</si>
  <si>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</si>
  <si>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</si>
  <si>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</si>
  <si>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</si>
  <si>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</si>
  <si>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</si>
  <si>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</si>
  <si>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</si>
  <si>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</si>
  <si>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</si>
  <si>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</si>
  <si>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</si>
  <si>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</si>
  <si>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</si>
  <si>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</si>
  <si>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</si>
  <si>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</si>
  <si>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</si>
  <si>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</si>
  <si>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</si>
  <si>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</si>
  <si>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</si>
  <si>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</si>
  <si>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</si>
  <si>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</si>
  <si>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</si>
  <si>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</si>
  <si>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</si>
  <si>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</si>
  <si>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</si>
  <si>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</si>
  <si>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</si>
  <si>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</si>
  <si>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</si>
  <si>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</si>
  <si>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</si>
  <si>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</si>
  <si>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</si>
  <si>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</si>
  <si>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</si>
  <si>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</si>
  <si>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</si>
  <si>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</si>
  <si>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</si>
  <si>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</si>
  <si>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</si>
  <si>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</si>
  <si>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</si>
  <si>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</si>
  <si>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</si>
  <si>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</si>
  <si>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</si>
  <si>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</si>
  <si>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</si>
  <si>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</si>
  <si>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</si>
  <si>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</si>
  <si>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</si>
  <si>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</si>
  <si>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</si>
  <si>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</si>
  <si>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</si>
  <si>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</si>
  <si>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</si>
  <si>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</si>
  <si>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</si>
  <si>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</si>
  <si>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</si>
  <si>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</si>
  <si>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</si>
  <si>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</si>
  <si>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</si>
  <si>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</si>
  <si>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</si>
  <si>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</si>
  <si>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</si>
  <si>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</si>
  <si>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</si>
  <si>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</si>
  <si>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</si>
  <si>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</si>
  <si>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</si>
  <si>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</si>
  <si>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</si>
  <si>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</si>
  <si>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</si>
  <si>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</si>
  <si>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</si>
  <si>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</si>
  <si>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</si>
  <si>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</si>
  <si>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</si>
  <si>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</si>
  <si>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</si>
  <si>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</si>
  <si>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</si>
  <si>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</si>
  <si>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</si>
  <si>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</si>
  <si>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</si>
  <si>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</si>
  <si>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</si>
  <si>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</si>
  <si>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</si>
  <si>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</si>
  <si>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</si>
  <si>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</si>
  <si>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</si>
  <si>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</si>
  <si>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</si>
  <si>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</si>
  <si>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</si>
  <si>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</si>
  <si>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</si>
  <si>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</si>
  <si>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</si>
  <si>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</si>
  <si>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</si>
  <si>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</si>
  <si>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</si>
  <si>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</si>
  <si>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</si>
  <si>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</si>
  <si>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</si>
  <si>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</si>
  <si>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</si>
  <si>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</si>
  <si>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</si>
  <si>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</si>
  <si>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</si>
  <si>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</si>
  <si>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</si>
  <si>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</si>
  <si>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</si>
  <si>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</si>
  <si>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</si>
  <si>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</si>
  <si>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</si>
  <si>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</si>
  <si>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</si>
  <si>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</si>
  <si>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</si>
  <si>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</si>
  <si>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</si>
  <si>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</si>
  <si>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</si>
  <si>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</si>
  <si>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</si>
  <si>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</si>
  <si>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</si>
  <si>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</si>
  <si>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</si>
  <si>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</si>
  <si>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</si>
  <si>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</si>
  <si>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</si>
  <si>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</si>
  <si>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</si>
  <si>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</si>
  <si>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</si>
  <si>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</si>
  <si>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</si>
  <si>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</si>
  <si>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</si>
  <si>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</si>
  <si>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</si>
  <si>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</si>
  <si>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</si>
  <si>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</si>
  <si>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</si>
  <si>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</si>
  <si>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</si>
  <si>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</si>
  <si>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</si>
  <si>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</si>
  <si>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</si>
  <si>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</si>
  <si>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</si>
  <si>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</si>
  <si>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</si>
  <si>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</si>
  <si>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</si>
  <si>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</si>
  <si>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</si>
  <si>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</si>
  <si>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</si>
  <si>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</si>
  <si>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</si>
  <si>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</si>
  <si>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</si>
  <si>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</si>
  <si>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</si>
  <si>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</si>
  <si>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</si>
  <si>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</si>
  <si>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</si>
  <si>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</si>
  <si>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</si>
  <si>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</si>
  <si>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</si>
  <si>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</si>
  <si>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</si>
  <si>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</si>
  <si>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</si>
  <si>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</si>
  <si>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</si>
  <si>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</si>
  <si>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</si>
  <si>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</si>
  <si>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</si>
  <si>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</si>
  <si>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</si>
  <si>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</si>
  <si>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</si>
  <si>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</si>
  <si>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</si>
  <si>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</si>
  <si>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</si>
  <si>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</si>
  <si>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</si>
  <si>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</si>
  <si>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</si>
  <si>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</si>
  <si>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</si>
  <si>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</si>
  <si>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</si>
  <si>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</si>
  <si>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</si>
  <si>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</si>
  <si>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</si>
  <si>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</si>
  <si>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</si>
  <si>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</si>
  <si>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</si>
  <si>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</si>
  <si>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</si>
  <si>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</si>
  <si>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</si>
  <si>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</si>
  <si>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</si>
  <si>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</si>
  <si>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</si>
  <si>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</si>
  <si>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</si>
  <si>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</si>
  <si>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</si>
  <si>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</si>
  <si>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</si>
  <si>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</si>
  <si>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</si>
  <si>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</si>
  <si>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</si>
  <si>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</si>
  <si>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</si>
  <si>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</si>
  <si>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</si>
  <si>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</si>
  <si>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</si>
  <si>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</si>
  <si>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</si>
  <si>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</si>
  <si>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</si>
  <si>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</si>
  <si>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</si>
  <si>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</si>
  <si>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</si>
  <si>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</si>
  <si>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</si>
  <si>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</si>
  <si>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</si>
  <si>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</si>
  <si>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</si>
  <si>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</si>
  <si>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</si>
  <si>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</si>
  <si>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</si>
  <si>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</si>
  <si>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</si>
  <si>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</si>
  <si>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</si>
  <si>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</si>
  <si>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</si>
  <si>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</si>
  <si>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</si>
  <si>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</si>
  <si>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</si>
  <si>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</si>
  <si>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</si>
  <si>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</si>
  <si>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</si>
  <si>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</si>
  <si>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</si>
  <si>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</si>
  <si>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</si>
  <si>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</si>
  <si>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</si>
  <si>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</si>
  <si>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</si>
  <si>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</si>
  <si>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</si>
  <si>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</si>
  <si>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</si>
  <si>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</si>
  <si>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</si>
  <si>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</si>
  <si>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</si>
  <si>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</si>
  <si>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</si>
  <si>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</si>
  <si>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</si>
  <si>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</si>
  <si>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</si>
  <si>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</si>
  <si>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</si>
  <si>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</si>
  <si>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</si>
  <si>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</si>
  <si>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</si>
  <si>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</si>
  <si>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</si>
  <si>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</si>
  <si>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</si>
  <si>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</si>
  <si>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</si>
  <si>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</si>
  <si>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</si>
  <si>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</si>
  <si>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</si>
  <si>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</si>
  <si>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</si>
  <si>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</si>
  <si>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</si>
  <si>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</si>
  <si>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</si>
  <si>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</si>
  <si>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</si>
  <si>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</si>
  <si>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</si>
  <si>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</si>
  <si>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</si>
  <si>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</si>
  <si>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</si>
  <si>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</si>
  <si>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</si>
  <si>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</si>
  <si>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</si>
  <si>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</si>
  <si>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</si>
  <si>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</si>
  <si>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</si>
  <si>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</si>
  <si>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</si>
  <si>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</si>
  <si>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</si>
  <si>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</si>
  <si>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</si>
  <si>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</si>
  <si>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</si>
  <si>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</si>
  <si>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</si>
  <si>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</si>
  <si>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</si>
  <si>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</si>
  <si>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</si>
  <si>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</si>
  <si>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</si>
  <si>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</si>
  <si>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</si>
  <si>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</si>
  <si>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</si>
  <si>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</si>
  <si>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</si>
  <si>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</si>
  <si>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</si>
  <si>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</si>
  <si>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</si>
  <si>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</si>
  <si>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</si>
  <si>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</si>
  <si>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</si>
  <si>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</si>
  <si>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</si>
  <si>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</si>
  <si>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</si>
  <si>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</si>
  <si>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</si>
  <si>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</si>
  <si>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</si>
  <si>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</si>
  <si>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</si>
  <si>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</si>
  <si>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</si>
  <si>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</si>
  <si>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</si>
  <si>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</si>
  <si>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</si>
  <si>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</si>
  <si>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</si>
  <si>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</si>
  <si>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</si>
  <si>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</si>
  <si>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</si>
  <si>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</si>
  <si>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</si>
  <si>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</si>
  <si>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</si>
  <si>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</si>
  <si>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</si>
  <si>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</si>
  <si>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</si>
  <si>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</si>
  <si>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</si>
  <si>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</si>
  <si>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</si>
  <si>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</si>
  <si>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</si>
  <si>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</si>
  <si>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</si>
  <si>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</si>
  <si>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</si>
  <si>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</si>
  <si>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</si>
  <si>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</si>
  <si>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</si>
  <si>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</si>
  <si>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</si>
  <si>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</si>
  <si>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</si>
  <si>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</si>
  <si>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</si>
  <si>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</si>
  <si>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</si>
  <si>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</si>
  <si>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</si>
  <si>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</si>
  <si>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</si>
  <si>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</si>
  <si>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</si>
  <si>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</si>
  <si>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</si>
  <si>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</si>
  <si>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</si>
  <si>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</si>
  <si>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</si>
  <si>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</si>
  <si>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</si>
  <si>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</si>
  <si>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</si>
  <si>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</si>
  <si>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</si>
  <si>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</si>
  <si>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</si>
  <si>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</si>
  <si>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</si>
  <si>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</si>
  <si>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</si>
  <si>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</si>
  <si>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</si>
  <si>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</si>
  <si>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</si>
  <si>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</si>
  <si>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</si>
  <si>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</si>
  <si>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</si>
  <si>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</si>
  <si>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</si>
  <si>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</si>
  <si>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</si>
  <si>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</si>
  <si>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</si>
  <si>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</si>
  <si>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</si>
  <si>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</si>
  <si>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</si>
  <si>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</si>
  <si>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</si>
  <si>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</si>
  <si>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</si>
  <si>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</si>
  <si>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</si>
  <si>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</si>
  <si>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</si>
  <si>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</si>
  <si>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</si>
  <si>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</si>
  <si>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</si>
  <si>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</si>
  <si>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</si>
  <si>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</si>
  <si>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</si>
  <si>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</si>
  <si>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</si>
  <si>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</si>
  <si>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</si>
  <si>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</si>
  <si>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</si>
  <si>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</si>
  <si>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</si>
  <si>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</si>
  <si>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</si>
  <si>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</si>
  <si>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</si>
  <si>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</si>
  <si>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</si>
  <si>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</si>
  <si>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</si>
  <si>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</si>
  <si>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</si>
  <si>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</si>
  <si>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</si>
  <si>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</si>
  <si>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</si>
  <si>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</si>
  <si>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</si>
  <si>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</si>
  <si>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</si>
  <si>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</si>
  <si>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</si>
  <si>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</si>
  <si>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</si>
  <si>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</si>
  <si>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</si>
  <si>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</si>
  <si>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</si>
  <si>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</si>
  <si>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</si>
  <si>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</si>
  <si>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</si>
  <si>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</si>
  <si>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</si>
  <si>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</si>
  <si>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</si>
  <si>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</si>
  <si>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</si>
  <si>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</si>
  <si>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</si>
  <si>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</si>
  <si>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</si>
  <si>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</si>
  <si>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</si>
  <si>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</si>
  <si>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</si>
  <si>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</si>
  <si>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</si>
  <si>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</si>
  <si>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</si>
  <si>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</si>
  <si>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</si>
  <si>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</si>
  <si>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</si>
  <si>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</si>
  <si>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</si>
  <si>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</si>
  <si>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</si>
  <si>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</si>
  <si>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</si>
  <si>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</si>
  <si>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</si>
  <si>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</si>
  <si>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</si>
  <si>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</si>
  <si>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</si>
  <si>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</si>
  <si>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</si>
  <si>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</si>
  <si>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</si>
  <si>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</si>
  <si>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</si>
  <si>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</si>
  <si>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</si>
  <si>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</si>
  <si>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</si>
  <si>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</si>
  <si>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</si>
  <si>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</si>
  <si>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</si>
  <si>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</si>
  <si>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</si>
  <si>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</si>
  <si>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</si>
  <si>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</si>
  <si>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</si>
  <si>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</si>
  <si>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</si>
  <si>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</si>
  <si>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</si>
  <si>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</si>
  <si>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</si>
  <si>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</si>
  <si>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</si>
  <si>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</si>
  <si>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</si>
  <si>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</si>
  <si>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</si>
  <si>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</si>
  <si>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</si>
  <si>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</si>
  <si>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</si>
  <si>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</si>
  <si>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</si>
  <si>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</si>
  <si>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</si>
  <si>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</si>
  <si>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</si>
  <si>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</si>
  <si>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</si>
  <si>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</si>
  <si>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</si>
  <si>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</si>
  <si>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</si>
  <si>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</si>
  <si>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</si>
  <si>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</si>
  <si>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</si>
  <si>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</si>
  <si>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</si>
  <si>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</si>
  <si>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</si>
  <si>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</si>
  <si>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</si>
  <si>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</si>
  <si>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</si>
  <si>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</si>
  <si>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</si>
  <si>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</si>
  <si>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</si>
  <si>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</si>
  <si>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</si>
  <si>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</si>
  <si>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</si>
  <si>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</si>
  <si>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</si>
  <si>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</si>
  <si>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</si>
  <si>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</si>
  <si>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</si>
  <si>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</si>
  <si>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</si>
  <si>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</si>
  <si>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</si>
  <si>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</si>
  <si>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</si>
  <si>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</si>
  <si>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</si>
  <si>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</si>
  <si>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</si>
  <si>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</si>
  <si>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</si>
  <si>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</si>
  <si>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</si>
  <si>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</si>
  <si>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</si>
  <si>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</si>
  <si>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</si>
  <si>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</si>
  <si>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</si>
  <si>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</si>
  <si>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</si>
  <si>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</si>
  <si>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</si>
  <si>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</si>
  <si>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</si>
  <si>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</si>
  <si>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</si>
  <si>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</si>
  <si>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</si>
  <si>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</si>
  <si>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</si>
  <si>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</si>
  <si>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</si>
  <si>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</si>
  <si>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</si>
  <si>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</si>
  <si>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</si>
  <si>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</si>
  <si>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</si>
  <si>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</si>
  <si>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</si>
  <si>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</si>
  <si>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</si>
  <si>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</si>
  <si>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</si>
  <si>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</si>
  <si>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</si>
  <si>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</si>
  <si>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</si>
  <si>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</si>
  <si>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</si>
  <si>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</si>
  <si>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</si>
  <si>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</si>
  <si>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</si>
  <si>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</si>
  <si>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</si>
  <si>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</si>
  <si>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</si>
  <si>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</si>
  <si>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</si>
  <si>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</si>
  <si>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</si>
  <si>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</si>
  <si>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</si>
  <si>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</si>
  <si>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</si>
  <si>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</si>
  <si>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</si>
  <si>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</si>
  <si>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</si>
  <si>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</si>
  <si>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</si>
  <si>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</si>
  <si>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</si>
  <si>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</si>
  <si>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</si>
  <si>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</si>
  <si>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</si>
  <si>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</si>
  <si>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</si>
  <si>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</si>
  <si>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</si>
  <si>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</si>
  <si>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</si>
  <si>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</si>
  <si>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</si>
  <si>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</si>
  <si>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</si>
  <si>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</si>
  <si>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</si>
  <si>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</si>
  <si>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</si>
  <si>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</si>
  <si>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</si>
  <si>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</si>
  <si>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</si>
  <si>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</si>
  <si>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</si>
  <si>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</si>
  <si>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</si>
  <si>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</si>
  <si>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</si>
  <si>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</si>
  <si>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</si>
  <si>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</si>
  <si>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</si>
  <si>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</si>
  <si>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</si>
  <si>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</si>
  <si>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</si>
  <si>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</si>
  <si>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</si>
  <si>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</si>
  <si>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</si>
  <si>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</si>
  <si>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</si>
  <si>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</si>
  <si>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</si>
  <si>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</si>
  <si>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</si>
  <si>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</si>
  <si>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</si>
  <si>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</si>
  <si>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</si>
  <si>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</si>
  <si>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</si>
  <si>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</si>
  <si>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</si>
  <si>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</si>
  <si>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</si>
  <si>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</si>
  <si>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</si>
  <si>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</si>
  <si>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</si>
  <si>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</si>
  <si>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</si>
  <si>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</si>
  <si>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</si>
  <si>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</si>
  <si>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</si>
  <si>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</si>
  <si>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</si>
  <si>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</si>
  <si>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</si>
  <si>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</si>
  <si>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</si>
  <si>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</si>
  <si>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</si>
  <si>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</si>
  <si>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</si>
  <si>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</si>
  <si>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</si>
  <si>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</si>
  <si>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</si>
  <si>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</si>
  <si>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</si>
  <si>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</si>
  <si>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</si>
  <si>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</si>
  <si>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</si>
  <si>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</si>
  <si>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</si>
  <si>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</si>
  <si>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</si>
  <si>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</si>
  <si>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</si>
  <si>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</si>
  <si>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</si>
  <si>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</si>
  <si>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</si>
  <si>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</si>
  <si>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</si>
  <si>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</si>
  <si>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</si>
  <si>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</si>
  <si>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</si>
  <si>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</si>
  <si>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</si>
  <si>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</si>
  <si>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</si>
  <si>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</si>
  <si>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</si>
  <si>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</si>
  <si>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</si>
  <si>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</si>
  <si>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</si>
  <si>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</si>
  <si>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</si>
  <si>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</si>
  <si>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</si>
  <si>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</si>
  <si>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</si>
  <si>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</si>
  <si>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</si>
  <si>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</si>
  <si>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</si>
  <si>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</si>
  <si>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</si>
  <si>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</si>
  <si>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</si>
  <si>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</si>
  <si>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</si>
  <si>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</si>
  <si>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</si>
  <si>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</si>
  <si>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</si>
  <si>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</si>
  <si>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</si>
  <si>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</si>
  <si>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</si>
  <si>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</si>
  <si>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</si>
  <si>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</si>
  <si>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</si>
  <si>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</si>
  <si>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</si>
  <si>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</si>
  <si>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</si>
  <si>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</si>
  <si>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</si>
  <si>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</si>
  <si>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</si>
  <si>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</si>
  <si>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</si>
  <si>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</si>
  <si>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</si>
  <si>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</si>
  <si>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</si>
  <si>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</si>
  <si>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</si>
  <si>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</si>
  <si>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</si>
  <si>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</si>
  <si>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</si>
  <si>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</si>
  <si>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</si>
  <si>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</si>
  <si>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</si>
  <si>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</si>
  <si>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</si>
  <si>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</si>
  <si>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</si>
  <si>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</si>
  <si>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</si>
  <si>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</si>
  <si>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</si>
  <si>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</si>
  <si>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</si>
  <si>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</si>
  <si>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</si>
  <si>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</si>
  <si>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</si>
  <si>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</si>
  <si>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</si>
  <si>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</si>
  <si>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</si>
  <si>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</si>
  <si>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</si>
  <si>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</si>
  <si>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</si>
  <si>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</si>
  <si>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</si>
  <si>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</si>
  <si>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</si>
  <si>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</si>
  <si>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</si>
  <si>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</si>
  <si>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</si>
  <si>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</si>
  <si>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</si>
  <si>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</si>
  <si>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</si>
  <si>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</si>
  <si>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</si>
  <si>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</si>
  <si>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</si>
  <si>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</si>
  <si>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</si>
  <si>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</si>
  <si>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</si>
  <si>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</si>
  <si>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</si>
  <si>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</si>
  <si>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</si>
  <si>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</si>
  <si>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</si>
  <si>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</si>
  <si>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</si>
  <si>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</si>
  <si>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</si>
  <si>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</si>
  <si>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</si>
  <si>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</si>
  <si>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</si>
  <si>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</si>
  <si>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</si>
  <si>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</si>
  <si>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</si>
  <si>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</si>
  <si>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</si>
  <si>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</si>
  <si>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</si>
  <si>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</si>
  <si>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</si>
  <si>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</si>
  <si>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</si>
  <si>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</si>
  <si>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</si>
  <si>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</si>
  <si>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</si>
  <si>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</si>
  <si>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</si>
  <si>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</si>
  <si>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</si>
  <si>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</si>
  <si>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</si>
  <si>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</si>
  <si>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</si>
  <si>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</si>
  <si>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</si>
  <si>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</si>
  <si>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</si>
  <si>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</si>
  <si>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</si>
  <si>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</si>
  <si>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</si>
  <si>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</si>
  <si>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</si>
  <si>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</si>
  <si>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</si>
  <si>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</si>
  <si>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</si>
  <si>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</si>
  <si>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</si>
  <si>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</si>
  <si>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</si>
  <si>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</si>
  <si>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</si>
  <si>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</si>
  <si>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</si>
  <si>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</si>
  <si>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</si>
  <si>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</si>
  <si>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</si>
  <si>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</si>
  <si>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</si>
  <si>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</si>
  <si>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</si>
  <si>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</si>
  <si>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</si>
  <si>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</si>
  <si>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</si>
  <si>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</si>
  <si>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</si>
  <si>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</si>
  <si>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</si>
  <si>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</si>
  <si>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</si>
  <si>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</si>
  <si>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</si>
  <si>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</si>
  <si>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</si>
  <si>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</si>
  <si>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</si>
  <si>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</si>
  <si>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</si>
  <si>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</si>
  <si>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</si>
  <si>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</si>
  <si>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</si>
  <si>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</si>
  <si>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</si>
  <si>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</si>
  <si>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</si>
  <si>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</si>
  <si>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</si>
  <si>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</si>
  <si>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</si>
  <si>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</si>
  <si>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</si>
  <si>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</si>
  <si>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</si>
  <si>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</si>
  <si>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</si>
  <si>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</si>
  <si>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</si>
  <si>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</si>
  <si>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</si>
  <si>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</si>
  <si>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</si>
  <si>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</si>
  <si>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</si>
  <si>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</si>
  <si>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</si>
  <si>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</si>
  <si>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</si>
  <si>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</si>
  <si>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</si>
  <si>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</si>
  <si>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</si>
  <si>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</si>
  <si>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</si>
  <si>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</si>
  <si>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</si>
  <si>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</si>
  <si>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</si>
  <si>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</si>
  <si>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</si>
  <si>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</si>
  <si>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</si>
  <si>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</si>
  <si>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</si>
  <si>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</si>
  <si>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</si>
  <si>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</si>
  <si>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</si>
  <si>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</si>
  <si>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</si>
  <si>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</si>
  <si>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</si>
  <si>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</si>
  <si>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</si>
  <si>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</si>
  <si>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</si>
  <si>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</si>
  <si>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</si>
  <si>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</si>
  <si>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</si>
  <si>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</si>
  <si>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</si>
  <si>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</si>
  <si>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</si>
  <si>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</si>
  <si>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</si>
  <si>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</si>
  <si>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</si>
  <si>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</si>
  <si>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</si>
  <si>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</si>
  <si>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</si>
  <si>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</si>
  <si>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</si>
  <si>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</si>
  <si>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</si>
  <si>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</si>
  <si>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</si>
  <si>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</si>
  <si>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</si>
  <si>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</si>
  <si>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</si>
  <si>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</si>
  <si>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</si>
  <si>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</si>
  <si>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</si>
  <si>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</si>
  <si>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</si>
  <si>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</si>
  <si>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</si>
  <si>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</si>
  <si>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</si>
  <si>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</si>
  <si>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</si>
  <si>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</si>
  <si>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</si>
  <si>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</si>
  <si>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</si>
  <si>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</si>
  <si>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</si>
  <si>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</si>
  <si>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</si>
  <si>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</si>
  <si>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</si>
  <si>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</si>
  <si>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</si>
  <si>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</si>
  <si>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</si>
  <si>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</si>
  <si>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</si>
  <si>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</si>
  <si>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</si>
  <si>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</si>
  <si>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</si>
  <si>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</si>
  <si>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</si>
  <si>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</si>
  <si>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</si>
  <si>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</si>
  <si>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</si>
  <si>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</si>
  <si>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</si>
  <si>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</si>
  <si>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</si>
  <si>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</si>
  <si>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</si>
  <si>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</si>
  <si>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</si>
  <si>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</si>
  <si>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</si>
  <si>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</si>
  <si>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</si>
  <si>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</si>
  <si>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</si>
  <si>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</si>
  <si>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</si>
  <si>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</si>
  <si>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</si>
  <si>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</si>
  <si>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</si>
  <si>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</si>
  <si>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</si>
  <si>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</si>
  <si>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</si>
  <si>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</si>
  <si>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</si>
  <si>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</si>
  <si>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</si>
  <si>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</si>
  <si>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</si>
  <si>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</si>
  <si>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</si>
  <si>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</si>
  <si>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</si>
  <si>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</si>
  <si>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</si>
  <si>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</si>
  <si>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</si>
  <si>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</si>
  <si>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</si>
  <si>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</si>
  <si>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</si>
  <si>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</si>
  <si>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</si>
  <si>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</si>
  <si>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</si>
  <si>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</si>
  <si>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</si>
  <si>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</si>
  <si>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</si>
  <si>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</si>
  <si>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</si>
  <si>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</si>
  <si>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</si>
  <si>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</si>
  <si>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</si>
  <si>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</si>
  <si>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</si>
  <si>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</si>
  <si>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</si>
  <si>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</si>
  <si>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</si>
  <si>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</si>
  <si>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</si>
  <si>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</si>
  <si>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</si>
  <si>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</si>
  <si>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</si>
  <si>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</si>
  <si>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</si>
  <si>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</si>
  <si>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</si>
  <si>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</si>
  <si>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</si>
  <si>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</si>
  <si>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</si>
  <si>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</si>
  <si>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</si>
  <si>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</si>
  <si>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</si>
  <si>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</si>
  <si>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</si>
  <si>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</si>
  <si>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</si>
  <si>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</si>
  <si>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</si>
  <si>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</si>
  <si>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</si>
  <si>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</si>
  <si>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</si>
  <si>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</si>
  <si>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</si>
  <si>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</si>
  <si>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</si>
  <si>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</si>
  <si>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</si>
  <si>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</si>
  <si>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</si>
  <si>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</si>
  <si>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</si>
  <si>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</si>
  <si>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</si>
  <si>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</si>
  <si>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</si>
  <si>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</si>
  <si>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</si>
  <si>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</si>
  <si>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</si>
  <si>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</si>
  <si>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</si>
  <si>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</si>
  <si>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</si>
  <si>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</si>
  <si>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</si>
  <si>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</si>
  <si>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</si>
  <si>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</si>
  <si>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</si>
  <si>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</si>
  <si>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</si>
  <si>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</si>
  <si>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</si>
  <si>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</si>
  <si>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</si>
  <si>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</si>
  <si>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</si>
  <si>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</si>
  <si>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</si>
  <si>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</si>
  <si>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</si>
  <si>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</si>
  <si>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</si>
  <si>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</si>
  <si>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</si>
  <si>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</si>
  <si>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</si>
  <si>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</si>
  <si>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</si>
  <si>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</si>
  <si>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</si>
  <si>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</si>
  <si>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</si>
  <si>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</si>
  <si>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</si>
  <si>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</si>
  <si>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</si>
  <si>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</si>
  <si>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</si>
  <si>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</si>
  <si>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</si>
  <si>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</si>
  <si>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</si>
  <si>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</si>
  <si>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</si>
  <si>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</si>
  <si>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</si>
  <si>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</si>
  <si>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</si>
  <si>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</si>
  <si>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</si>
  <si>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</si>
  <si>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</si>
  <si>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</si>
  <si>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</si>
  <si>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</si>
  <si>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</si>
  <si>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</si>
  <si>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</si>
  <si>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</si>
  <si>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</si>
  <si>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</si>
  <si>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</si>
  <si>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</si>
  <si>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</si>
  <si>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</si>
  <si>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</si>
  <si>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</si>
  <si>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</si>
  <si>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</si>
  <si>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</si>
  <si>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</si>
  <si>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</si>
  <si>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</si>
  <si>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</si>
  <si>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</si>
  <si>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</si>
  <si>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</si>
  <si>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</si>
  <si>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</si>
  <si>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</si>
  <si>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</si>
  <si>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</si>
  <si>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</si>
  <si>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</si>
  <si>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</si>
  <si>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</si>
  <si>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</si>
  <si>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</si>
  <si>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</si>
  <si>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</si>
  <si>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</si>
  <si>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</si>
  <si>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</si>
  <si>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</si>
  <si>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</si>
  <si>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</si>
  <si>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</si>
  <si>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</si>
  <si>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</si>
  <si>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</si>
  <si>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</si>
  <si>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</si>
  <si>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</si>
  <si>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</si>
  <si>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</si>
  <si>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</si>
  <si>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</si>
  <si>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</si>
  <si>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</si>
  <si>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</si>
  <si>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</si>
  <si>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</si>
  <si>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</si>
  <si>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</si>
  <si>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</si>
  <si>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</si>
  <si>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</si>
  <si>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</si>
  <si>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</si>
  <si>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</si>
  <si>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</si>
  <si>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</si>
  <si>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</si>
  <si>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</si>
  <si>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</si>
  <si>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</si>
  <si>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</si>
  <si>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</si>
  <si>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</si>
  <si>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</si>
  <si>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</si>
  <si>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</si>
  <si>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</si>
  <si>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</si>
  <si>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</si>
  <si>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</si>
  <si>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</si>
  <si>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</si>
  <si>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</si>
  <si>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</si>
  <si>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</si>
  <si>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</si>
  <si>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</si>
  <si>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</si>
  <si>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</si>
  <si>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</si>
  <si>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</si>
  <si>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</si>
  <si>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</si>
  <si>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</si>
  <si>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</si>
  <si>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</si>
  <si>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</si>
  <si>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</si>
  <si>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</si>
  <si>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</si>
  <si>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</si>
  <si>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</si>
  <si>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</si>
  <si>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</si>
  <si>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</si>
  <si>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</si>
  <si>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</si>
  <si>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</si>
  <si>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</si>
  <si>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</si>
  <si>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</si>
  <si>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</si>
  <si>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</si>
  <si>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</si>
  <si>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</si>
  <si>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</si>
  <si>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</si>
  <si>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</si>
  <si>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</si>
  <si>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</si>
  <si>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</si>
  <si>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</si>
  <si>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</si>
  <si>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</si>
  <si>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</si>
  <si>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</si>
  <si>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</si>
  <si>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</si>
  <si>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</si>
  <si>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</si>
  <si>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</si>
  <si>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</si>
  <si>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</si>
  <si>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</si>
  <si>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</si>
  <si>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</si>
  <si>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</si>
  <si>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</si>
  <si>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</si>
  <si>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</si>
  <si>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</si>
  <si>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</si>
  <si>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</si>
  <si>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</si>
  <si>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</si>
  <si>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</si>
  <si>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</si>
  <si>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</si>
  <si>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</si>
  <si>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</si>
  <si>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</si>
  <si>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</si>
  <si>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</si>
  <si>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</si>
  <si>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</si>
  <si>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</si>
  <si>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</si>
  <si>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</si>
  <si>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</si>
  <si>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</si>
  <si>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</si>
  <si>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</si>
  <si>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</si>
  <si>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</si>
  <si>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</si>
  <si>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</si>
  <si>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</si>
  <si>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</si>
  <si>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</si>
  <si>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</si>
  <si>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</si>
  <si>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</si>
  <si>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</si>
  <si>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</si>
  <si>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</si>
  <si>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</si>
  <si>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</si>
  <si>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</si>
  <si>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</si>
  <si>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</si>
  <si>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</si>
  <si>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</si>
  <si>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</si>
  <si>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</si>
  <si>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</si>
  <si>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</si>
  <si>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</si>
  <si>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</si>
  <si>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</si>
  <si>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</si>
  <si>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</si>
  <si>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</si>
  <si>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</si>
  <si>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</si>
  <si>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</si>
  <si>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</si>
  <si>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</si>
  <si>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</si>
  <si>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</si>
  <si>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</si>
  <si>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</si>
  <si>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</si>
  <si>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</si>
  <si>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</si>
  <si>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</si>
  <si>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</si>
  <si>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</si>
  <si>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</si>
  <si>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</si>
  <si>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</si>
  <si>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</si>
  <si>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</si>
  <si>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</si>
  <si>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</si>
  <si>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</si>
  <si>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</si>
  <si>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</si>
  <si>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</si>
  <si>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</si>
  <si>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</si>
  <si>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</si>
  <si>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</si>
  <si>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</si>
  <si>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</si>
  <si>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</si>
  <si>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</si>
  <si>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</si>
  <si>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</si>
  <si>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</si>
  <si>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</si>
  <si>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</si>
  <si>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</si>
  <si>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</si>
  <si>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</si>
  <si>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</si>
  <si>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</si>
  <si>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</si>
  <si>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</si>
  <si>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</si>
  <si>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</si>
  <si>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</si>
  <si>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</si>
  <si>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</si>
  <si>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</si>
  <si>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</si>
  <si>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</si>
  <si>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</si>
  <si>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</si>
  <si>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</si>
  <si>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</si>
  <si>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</si>
  <si>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</si>
  <si>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</si>
  <si>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</si>
  <si>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</si>
  <si>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</si>
  <si>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</si>
  <si>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</si>
  <si>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</si>
  <si>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</si>
  <si>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</si>
  <si>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</si>
  <si>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</si>
  <si>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</si>
  <si>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</si>
  <si>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</si>
  <si>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</si>
  <si>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</si>
  <si>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</si>
  <si>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</si>
  <si>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</si>
  <si>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</si>
  <si>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</si>
  <si>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</si>
  <si>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</si>
  <si>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</si>
  <si>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</si>
  <si>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</si>
  <si>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</si>
  <si>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</si>
  <si>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</si>
  <si>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</si>
  <si>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</si>
  <si>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</si>
  <si>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</si>
  <si>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</si>
  <si>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</si>
  <si>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</si>
  <si>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</si>
  <si>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</si>
  <si>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</si>
  <si>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</si>
  <si>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</si>
  <si>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</si>
  <si>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</si>
  <si>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</si>
  <si>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</si>
  <si>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</si>
  <si>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</si>
  <si>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</si>
  <si>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</si>
  <si>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</si>
  <si>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</si>
  <si>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</si>
  <si>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</si>
  <si>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</si>
  <si>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</si>
  <si>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</si>
  <si>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</si>
  <si>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</si>
  <si>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</si>
  <si>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</si>
  <si>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</si>
  <si>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</si>
  <si>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</si>
  <si>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</si>
  <si>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</si>
  <si>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</si>
  <si>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</si>
  <si>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</si>
  <si>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</si>
  <si>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</si>
  <si>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</si>
  <si>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</si>
  <si>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</si>
  <si>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</si>
  <si>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</si>
  <si>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</si>
  <si>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</si>
  <si>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</si>
  <si>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</si>
  <si>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</si>
  <si>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</si>
  <si>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</si>
  <si>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</si>
  <si>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</si>
  <si>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</si>
  <si>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</si>
  <si>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</si>
  <si>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</si>
  <si>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</si>
  <si>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</si>
  <si>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</si>
  <si>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</si>
  <si>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</si>
  <si>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</si>
  <si>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</si>
  <si>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</si>
  <si>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</si>
  <si>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</si>
  <si>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</si>
  <si>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</si>
  <si>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</si>
  <si>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</si>
  <si>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</si>
  <si>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</si>
  <si>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</si>
  <si>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</si>
  <si>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</si>
  <si>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</si>
  <si>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</si>
  <si>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</si>
  <si>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</si>
  <si>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</si>
  <si>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</si>
  <si>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</si>
  <si>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</si>
  <si>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</si>
  <si>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</si>
  <si>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</si>
  <si>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</si>
  <si>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</si>
  <si>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</si>
  <si>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</si>
  <si>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</si>
  <si>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</si>
  <si>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</si>
  <si>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</si>
  <si>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</si>
  <si>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</si>
  <si>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</si>
  <si>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</si>
  <si>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</si>
  <si>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</si>
  <si>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</si>
  <si>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</si>
  <si>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</si>
  <si>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</si>
  <si>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</si>
  <si>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</si>
  <si>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</si>
  <si>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</si>
  <si>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</si>
  <si>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</si>
  <si>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</si>
  <si>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</si>
  <si>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</si>
  <si>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</si>
  <si>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</si>
  <si>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</si>
  <si>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</si>
  <si>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</si>
  <si>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</si>
  <si>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</si>
  <si>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</si>
  <si>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</si>
  <si>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</si>
  <si>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</si>
  <si>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</si>
  <si>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</si>
  <si>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</si>
  <si>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</si>
  <si>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</si>
  <si>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</si>
  <si>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</si>
  <si>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</si>
  <si>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</si>
  <si>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</si>
  <si>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</si>
  <si>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</si>
  <si>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</si>
  <si>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</si>
  <si>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</si>
  <si>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</si>
  <si>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</si>
  <si>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</si>
  <si>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</si>
  <si>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</si>
  <si>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</si>
  <si>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</si>
  <si>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</si>
  <si>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</si>
  <si>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</si>
  <si>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</si>
  <si>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</si>
  <si>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</si>
  <si>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</si>
  <si>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</si>
  <si>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</si>
  <si>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</si>
  <si>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</si>
  <si>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</si>
  <si>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</si>
  <si>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</si>
  <si>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</si>
  <si>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</si>
  <si>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</si>
  <si>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</si>
  <si>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</si>
  <si>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</si>
  <si>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</si>
  <si>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</si>
  <si>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</si>
  <si>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</si>
  <si>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</si>
  <si>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</si>
  <si>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</si>
  <si>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</si>
  <si>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</si>
  <si>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</si>
  <si>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</si>
  <si>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</si>
  <si>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</si>
  <si>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</si>
  <si>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</si>
  <si>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</si>
  <si>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</si>
  <si>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</si>
  <si>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</si>
  <si>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</si>
  <si>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</si>
  <si>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</si>
  <si>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</si>
  <si>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</si>
  <si>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</si>
  <si>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</si>
  <si>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</si>
  <si>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</si>
  <si>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</si>
  <si>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</si>
  <si>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</si>
  <si>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</si>
  <si>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</si>
  <si>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</si>
  <si>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</si>
  <si>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</si>
  <si>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</si>
  <si>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</si>
  <si>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</si>
  <si>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</si>
  <si>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</si>
  <si>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</si>
  <si>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</si>
  <si>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</si>
  <si>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</si>
  <si>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</si>
  <si>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</si>
  <si>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</si>
  <si>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</si>
  <si>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</si>
  <si>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</si>
  <si>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</si>
  <si>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</si>
  <si>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</si>
  <si>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</si>
  <si>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</si>
  <si>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</si>
  <si>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</si>
  <si>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</si>
  <si>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</si>
  <si>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</si>
  <si>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</si>
  <si>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</si>
  <si>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</si>
  <si>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</si>
  <si>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</si>
  <si>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</si>
  <si>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</si>
  <si>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</si>
  <si>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</si>
  <si>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</si>
  <si>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</si>
  <si>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</si>
  <si>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</si>
  <si>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</si>
  <si>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</si>
  <si>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</si>
  <si>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</si>
  <si>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</si>
  <si>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</si>
  <si>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</si>
  <si>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</si>
  <si>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</si>
  <si>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</si>
  <si>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</si>
  <si>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</si>
  <si>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</si>
  <si>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</si>
  <si>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</si>
  <si>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</si>
  <si>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</si>
  <si>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</si>
  <si>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</si>
  <si>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</si>
  <si>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</si>
  <si>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</si>
  <si>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</si>
  <si>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</si>
  <si>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</si>
  <si>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</si>
  <si>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</si>
  <si>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</si>
  <si>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</si>
  <si>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</si>
  <si>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</si>
  <si>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</si>
  <si>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</si>
  <si>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</si>
  <si>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</si>
  <si>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</si>
  <si>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</si>
  <si>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</si>
  <si>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</si>
  <si>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</si>
  <si>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</si>
  <si>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</si>
  <si>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</si>
  <si>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</si>
  <si>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</si>
  <si>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</si>
  <si>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</si>
  <si>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</si>
  <si>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</si>
  <si>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</si>
  <si>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</si>
  <si>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</si>
  <si>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</si>
  <si>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</si>
  <si>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</si>
  <si>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</si>
  <si>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</si>
  <si>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</si>
  <si>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</si>
  <si>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</si>
  <si>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</si>
  <si>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</si>
  <si>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</si>
  <si>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</si>
  <si>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</si>
  <si>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</si>
  <si>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</si>
  <si>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</si>
  <si>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</si>
  <si>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</si>
  <si>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</si>
  <si>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</si>
  <si>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</si>
  <si>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</si>
  <si>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</si>
  <si>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</si>
  <si>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</si>
  <si>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</si>
  <si>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</si>
  <si>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</si>
  <si>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</si>
  <si>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</si>
  <si>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</si>
  <si>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</si>
  <si>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</si>
  <si>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</si>
  <si>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</si>
  <si>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</si>
  <si>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</si>
  <si>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</si>
  <si>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</si>
  <si>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</si>
  <si>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</si>
  <si>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</si>
  <si>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</si>
  <si>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</si>
  <si>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</si>
  <si>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</si>
  <si>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</si>
  <si>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</si>
  <si>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</si>
  <si>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</si>
  <si>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</si>
  <si>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</si>
  <si>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</si>
  <si>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</si>
  <si>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</si>
  <si>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</si>
  <si>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</si>
  <si>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</si>
  <si>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</si>
  <si>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</si>
  <si>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</si>
  <si>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</si>
  <si>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</si>
  <si>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</si>
  <si>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</si>
  <si>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</si>
  <si>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</si>
  <si>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</si>
  <si>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</si>
  <si>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</si>
  <si>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</si>
  <si>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</si>
  <si>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</si>
  <si>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</si>
  <si>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</si>
  <si>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</si>
  <si>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</si>
  <si>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</si>
  <si>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</si>
  <si>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</si>
  <si>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</si>
  <si>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</si>
  <si>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</si>
  <si>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</si>
  <si>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</si>
  <si>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</si>
  <si>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</si>
  <si>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</si>
  <si>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</si>
  <si>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</si>
  <si>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</si>
  <si>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</si>
  <si>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</si>
  <si>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</si>
  <si>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</si>
  <si>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</si>
  <si>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</si>
  <si>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</si>
  <si>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</si>
  <si>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</si>
  <si>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</si>
  <si>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</si>
  <si>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</si>
  <si>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</si>
  <si>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</si>
  <si>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</si>
  <si>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</si>
  <si>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</si>
  <si>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</si>
  <si>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</si>
  <si>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</si>
  <si>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</si>
  <si>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</si>
  <si>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</si>
  <si>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</si>
  <si>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</si>
  <si>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</si>
  <si>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</si>
  <si>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</si>
  <si>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</si>
  <si>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</si>
  <si>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</si>
  <si>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</si>
  <si>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</si>
  <si>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</si>
  <si>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</si>
  <si>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</si>
  <si>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</si>
  <si>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</si>
  <si>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</si>
  <si>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</si>
  <si>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</si>
  <si>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</si>
  <si>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</si>
  <si>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</si>
  <si>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</si>
  <si>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</si>
  <si>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</si>
  <si>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</si>
  <si>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</si>
  <si>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</si>
  <si>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</si>
  <si>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</si>
  <si>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</si>
  <si>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</si>
  <si>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</si>
  <si>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</si>
  <si>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</si>
  <si>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</si>
  <si>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</si>
  <si>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</si>
  <si>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</si>
  <si>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</si>
  <si>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</si>
  <si>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</si>
  <si>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</si>
  <si>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</si>
  <si>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</si>
  <si>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</si>
  <si>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</si>
  <si>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</si>
  <si>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</si>
  <si>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</si>
  <si>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</si>
  <si>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</si>
  <si>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</si>
  <si>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</si>
  <si>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</si>
  <si>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</si>
  <si>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</si>
  <si>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</si>
  <si>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</si>
  <si>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</si>
  <si>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</si>
  <si>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</si>
  <si>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</si>
  <si>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</si>
  <si>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</si>
  <si>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</si>
  <si>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</si>
  <si>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</si>
  <si>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</si>
  <si>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</si>
  <si>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</si>
  <si>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</si>
  <si>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</si>
  <si>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</si>
  <si>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</si>
  <si>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</si>
  <si>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</si>
  <si>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</si>
  <si>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</si>
  <si>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</si>
  <si>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</si>
  <si>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</si>
  <si>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</si>
  <si>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</si>
  <si>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</si>
  <si>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</si>
  <si>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</si>
  <si>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</si>
  <si>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</si>
  <si>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</si>
  <si>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</si>
  <si>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</si>
  <si>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</si>
  <si>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</si>
  <si>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</si>
  <si>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</si>
  <si>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</si>
  <si>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</si>
  <si>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</si>
  <si>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</si>
  <si>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</si>
  <si>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</si>
  <si>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</si>
  <si>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</si>
  <si>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</si>
  <si>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</si>
  <si>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</si>
  <si>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</si>
  <si>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</si>
  <si>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</si>
  <si>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</si>
  <si>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</si>
  <si>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</si>
  <si>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</si>
  <si>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</si>
  <si>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</si>
  <si>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</si>
  <si>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</si>
  <si>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</si>
  <si>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</si>
  <si>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</si>
  <si>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</si>
  <si>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</si>
  <si>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</si>
  <si>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</si>
  <si>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</si>
  <si>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</si>
  <si>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</si>
  <si>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</si>
  <si>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</si>
  <si>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</si>
  <si>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</si>
  <si>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</si>
  <si>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</si>
  <si>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</si>
  <si>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</si>
  <si>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</si>
  <si>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</si>
  <si>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</si>
  <si>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</si>
  <si>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</si>
  <si>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</si>
  <si>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</si>
  <si>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</si>
  <si>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</si>
  <si>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</si>
  <si>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</si>
  <si>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</si>
  <si>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</si>
  <si>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</si>
  <si>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</si>
  <si>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</si>
  <si>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</si>
  <si>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</si>
  <si>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</si>
  <si>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</si>
  <si>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</si>
  <si>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</si>
  <si>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</si>
  <si>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</si>
  <si>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</si>
  <si>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</si>
  <si>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</si>
  <si>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</si>
  <si>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</si>
  <si>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</si>
  <si>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</si>
  <si>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</si>
  <si>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</si>
  <si>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</si>
  <si>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</si>
  <si>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</si>
  <si>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</si>
  <si>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</si>
  <si>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</si>
  <si>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</si>
  <si>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</si>
  <si>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</si>
  <si>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</si>
  <si>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</si>
  <si>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</si>
  <si>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</si>
  <si>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</si>
  <si>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</si>
  <si>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</si>
  <si>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</si>
  <si>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</si>
  <si>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</si>
  <si>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</si>
  <si>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</si>
  <si>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</si>
  <si>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</si>
  <si>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</si>
  <si>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</si>
  <si>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</si>
  <si>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</si>
  <si>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</si>
  <si>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</si>
  <si>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</si>
  <si>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</si>
  <si>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</si>
  <si>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</si>
  <si>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</si>
  <si>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</si>
  <si>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</si>
  <si>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</si>
  <si>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</si>
  <si>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</si>
  <si>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</si>
  <si>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</si>
  <si>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</si>
  <si>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</si>
  <si>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</si>
  <si>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</si>
  <si>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</si>
  <si>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</si>
  <si>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</si>
  <si>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</si>
  <si>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</si>
  <si>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</si>
  <si>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</si>
  <si>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</si>
  <si>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</si>
  <si>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</si>
  <si>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</si>
  <si>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</si>
  <si>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</si>
  <si>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</si>
  <si>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</si>
  <si>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</si>
  <si>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</si>
  <si>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</si>
  <si>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</si>
  <si>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</si>
  <si>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</si>
  <si>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</si>
  <si>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</si>
  <si>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</si>
  <si>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</si>
  <si>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</si>
  <si>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</si>
  <si>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</si>
  <si>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</si>
  <si>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</si>
  <si>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</si>
  <si>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</si>
  <si>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</si>
  <si>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</si>
  <si>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</si>
  <si>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</si>
  <si>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</si>
  <si>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</si>
  <si>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</si>
  <si>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</si>
  <si>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</si>
  <si>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</si>
  <si>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</si>
  <si>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</si>
  <si>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</si>
  <si>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</si>
  <si>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</si>
  <si>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</si>
  <si>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</si>
  <si>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</si>
  <si>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</si>
  <si>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</si>
  <si>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</si>
  <si>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</si>
  <si>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</si>
  <si>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</si>
  <si>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</si>
  <si>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</si>
  <si>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</si>
  <si>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</si>
  <si>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</si>
  <si>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</si>
  <si>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</si>
  <si>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</si>
  <si>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</si>
  <si>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</si>
  <si>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</si>
  <si>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</si>
  <si>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</si>
  <si>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</si>
  <si>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</si>
  <si>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</si>
  <si>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</si>
  <si>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</si>
  <si>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</si>
  <si>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</si>
  <si>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</si>
  <si>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</si>
  <si>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</si>
  <si>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</si>
  <si>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</si>
  <si>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</si>
  <si>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</si>
  <si>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</si>
  <si>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</si>
  <si>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</si>
  <si>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</si>
  <si>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</si>
  <si>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</si>
  <si>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</si>
  <si>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</si>
  <si>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</si>
  <si>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</si>
  <si>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</si>
  <si>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</si>
  <si>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</si>
  <si>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</si>
  <si>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</si>
  <si>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</si>
  <si>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</si>
  <si>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</si>
  <si>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</si>
  <si>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</si>
  <si>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</si>
  <si>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</si>
  <si>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</si>
  <si>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</si>
  <si>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</si>
  <si>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</si>
  <si>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</si>
  <si>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</si>
  <si>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</si>
  <si>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</si>
  <si>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</si>
  <si>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</si>
  <si>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</si>
  <si>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</si>
  <si>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</si>
  <si>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</si>
  <si>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</si>
  <si>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</si>
  <si>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</si>
  <si>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</si>
  <si>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</si>
  <si>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</si>
  <si>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</si>
  <si>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</si>
  <si>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</si>
  <si>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</si>
  <si>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</si>
  <si>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</si>
  <si>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</si>
  <si>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</si>
  <si>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</si>
  <si>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</si>
  <si>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</si>
  <si>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</si>
  <si>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</si>
  <si>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</si>
  <si>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</si>
  <si>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</si>
  <si>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</si>
  <si>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</si>
  <si>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</si>
  <si>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</si>
  <si>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</si>
  <si>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</si>
  <si>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</si>
  <si>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</si>
  <si>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</si>
  <si>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</si>
  <si>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</si>
  <si>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</si>
  <si>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</si>
  <si>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</si>
  <si>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</si>
  <si>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</si>
  <si>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</si>
  <si>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</si>
  <si>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</si>
  <si>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</si>
  <si>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</si>
  <si>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</si>
  <si>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</si>
  <si>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</si>
  <si>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</si>
  <si>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</si>
  <si>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</si>
  <si>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</si>
  <si>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</si>
  <si>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</si>
  <si>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</si>
  <si>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</si>
  <si>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</si>
  <si>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</si>
  <si>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</si>
  <si>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</si>
  <si>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</si>
  <si>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</si>
  <si>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</si>
  <si>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</si>
  <si>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</si>
  <si>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</si>
  <si>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</si>
  <si>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</si>
  <si>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</si>
  <si>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</si>
  <si>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</si>
  <si>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</si>
  <si>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</si>
  <si>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</si>
  <si>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</si>
  <si>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</si>
  <si>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</si>
  <si>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</si>
  <si>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</si>
  <si>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</si>
  <si>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</si>
  <si>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</si>
  <si>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</si>
  <si>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</si>
  <si>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</si>
  <si>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</si>
  <si>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</si>
  <si>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</si>
  <si>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</si>
  <si>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</si>
  <si>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</si>
  <si>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</si>
  <si>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</si>
  <si>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</si>
  <si>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</si>
  <si>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</si>
  <si>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</si>
  <si>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</si>
  <si>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</si>
  <si>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</si>
  <si>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</si>
  <si>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</si>
  <si>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</si>
  <si>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</si>
  <si>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</si>
  <si>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</si>
  <si>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</si>
  <si>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</si>
  <si>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</si>
  <si>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</si>
  <si>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</si>
  <si>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</si>
  <si>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</si>
  <si>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</si>
  <si>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</si>
  <si>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</si>
  <si>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</si>
  <si>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</si>
  <si>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</si>
  <si>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</si>
  <si>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</si>
  <si>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</si>
  <si>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</si>
  <si>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</si>
  <si>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</si>
  <si>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</si>
  <si>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</si>
  <si>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</si>
  <si>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</si>
  <si>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</si>
  <si>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</si>
  <si>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</si>
  <si>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</si>
  <si>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</si>
  <si>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</si>
  <si>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</si>
  <si>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</si>
  <si>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</si>
  <si>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</si>
  <si>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</si>
  <si>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</si>
  <si>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</si>
  <si>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</si>
  <si>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</si>
  <si>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</si>
  <si>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</si>
  <si>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</si>
  <si>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</si>
  <si>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</si>
  <si>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</si>
  <si>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</si>
  <si>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</si>
  <si>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</si>
  <si>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</si>
  <si>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</si>
  <si>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</si>
  <si>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</si>
  <si>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</si>
  <si>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</si>
  <si>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</si>
  <si>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</si>
  <si>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</si>
  <si>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</si>
  <si>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</si>
  <si>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</si>
  <si>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</si>
  <si>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</si>
  <si>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</si>
  <si>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</si>
  <si>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</si>
  <si>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</si>
  <si>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</si>
  <si>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</si>
  <si>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</si>
  <si>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</si>
  <si>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</si>
  <si>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</si>
  <si>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</si>
  <si>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</si>
  <si>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</si>
  <si>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</si>
  <si>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</si>
  <si>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</si>
  <si>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</si>
  <si>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</si>
  <si>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</si>
  <si>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</si>
  <si>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</si>
  <si>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</si>
  <si>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</si>
  <si>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</si>
  <si>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</si>
  <si>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</si>
  <si>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</si>
  <si>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</si>
  <si>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</si>
  <si>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</si>
  <si>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</si>
  <si>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</si>
  <si>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</si>
  <si>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</si>
  <si>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</si>
  <si>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</si>
  <si>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</si>
  <si>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</si>
  <si>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</si>
  <si>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</si>
  <si>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</si>
  <si>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</si>
  <si>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</si>
  <si>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</si>
  <si>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</si>
  <si>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</si>
  <si>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</si>
  <si>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</si>
  <si>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</si>
  <si>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</si>
  <si>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</si>
  <si>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</si>
  <si>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COLMBIANO DE BIENESTAR FAMILIAR - ICBF</t>
  </si>
  <si>
    <t>68-627-2018</t>
  </si>
  <si>
    <t>68-26-2016-267</t>
  </si>
  <si>
    <t>707-2016</t>
  </si>
  <si>
    <t>01/11/2016</t>
  </si>
  <si>
    <t>31/08/2018</t>
  </si>
  <si>
    <t>68-317-2020</t>
  </si>
  <si>
    <t>01/04/2020</t>
  </si>
  <si>
    <t>30/11/2020</t>
  </si>
  <si>
    <t xml:space="preserve">PRESTAR LOS SERVICIOS HOGARES COMUNITARIOS DE BIENESTAR FAMILIAR DE CONFORMIDAD CON LAS DIRECTRICES, LINEAMIENTOS Y PARAMETROS ESTABLECIDOS
POR EL ICBF, EN ARMONIA CON LA POLITICA DE ESTADO PARA EL DESARRLLO INTEGRAL A LA
PRIMERA INFANCIA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</si>
  <si>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</si>
  <si>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EN LA MODALIDAD FAMI.</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</si>
  <si>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</si>
  <si>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25004782020</t>
  </si>
  <si>
    <t>25004812020</t>
  </si>
  <si>
    <t>25004792020</t>
  </si>
  <si>
    <t>68005252020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</si>
  <si>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</si>
  <si>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</si>
  <si>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</si>
  <si>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</si>
  <si>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MYRIAM CECILIA MOROS CHAVEZ</t>
  </si>
  <si>
    <t>AVENIDA EL JARDIN CASA 11 A - BUCARAMANGA</t>
  </si>
  <si>
    <t>6577602 - 3156776069</t>
  </si>
  <si>
    <t xml:space="preserve">AVENIDA EL JARDIN CASA 11 A - BUCARAMANGA </t>
  </si>
  <si>
    <t>representantelegal@fundestar.org</t>
  </si>
  <si>
    <t>2021-68-90000012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</si>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</sst>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2702</v>
      </c>
      <c r="D15" s="35"/>
      <c r="E15" s="35"/>
      <c r="F15" s="5"/>
      <c r="G15" s="32" t="s">
        <v>1168</v>
      </c>
      <c r="H15" s="103" t="s">
        <v>887</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804017278</v>
      </c>
      <c r="C20" s="5"/>
      <c r="D20" s="73"/>
      <c r="E20" s="5"/>
      <c r="F20" s="5"/>
      <c r="G20" s="5"/>
      <c r="H20" s="184"/>
      <c r="I20" s="147" t="s">
        <v>887</v>
      </c>
      <c r="J20" s="148" t="s">
        <v>893</v>
      </c>
      <c r="K20" s="149">
        <v>472000584</v>
      </c>
      <c r="L20" s="150"/>
      <c r="M20" s="150">
        <v>44561</v>
      </c>
      <c r="N20" s="133">
        <f>+(M20-L20)/30</f>
        <v>1485.3666666666666</v>
      </c>
      <c r="O20" s="136"/>
      <c r="U20" s="132"/>
      <c r="V20" s="105">
        <f ca="1">NOW()</f>
        <v>44223.766113541664</v>
      </c>
      <c r="W20" s="105">
        <f ca="1">NOW()</f>
        <v>44223.766113541664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FOMENTO DESARROLLO Y BIENESTAR DE LA COMUNIDAD FUNDESTAR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22" t="s">
        <v>31</v>
      </c>
      <c r="D48" s="119" t="s">
        <v>2677</v>
      </c>
      <c r="E48" s="249">
        <v>43455</v>
      </c>
      <c r="F48" s="249">
        <v>43799</v>
      </c>
      <c r="G48" s="158">
        <f>IF(AND(E48&lt;&gt;"",F48&lt;&gt;""),((F48-E48)/30),"")</f>
        <v>11.466666666666667</v>
      </c>
      <c r="H48" s="118" t="s">
        <v>2685</v>
      </c>
      <c r="I48" s="119" t="s">
        <v>887</v>
      </c>
      <c r="J48" s="119" t="s">
        <v>893</v>
      </c>
      <c r="K48" s="121">
        <v>2337459305</v>
      </c>
      <c r="L48" s="115" t="s">
        <v>1148</v>
      </c>
      <c r="M48" s="116">
        <v>1</v>
      </c>
      <c r="N48" s="115" t="s">
        <v>1151</v>
      </c>
      <c r="O48" s="115" t="s">
        <v>1148</v>
      </c>
      <c r="P48" s="78"/>
    </row>
    <row r="49" spans="1:16" s="6" customFormat="1" ht="24.75" customHeight="1" x14ac:dyDescent="0.25">
      <c r="A49" s="141">
        <v>2</v>
      </c>
      <c r="B49" s="120" t="s">
        <v>2676</v>
      </c>
      <c r="C49" s="122" t="s">
        <v>31</v>
      </c>
      <c r="D49" s="119" t="s">
        <v>2678</v>
      </c>
      <c r="E49" s="249">
        <v>42399</v>
      </c>
      <c r="F49" s="249">
        <v>42674</v>
      </c>
      <c r="G49" s="158">
        <f t="shared" ref="G49:G50" si="2">IF(AND(E49&lt;&gt;"",F49&lt;&gt;""),((F49-E49)/30),"")</f>
        <v>9.1666666666666661</v>
      </c>
      <c r="H49" s="250" t="s">
        <v>2686</v>
      </c>
      <c r="I49" s="119" t="s">
        <v>887</v>
      </c>
      <c r="J49" s="119" t="s">
        <v>893</v>
      </c>
      <c r="K49" s="121">
        <v>1610659218</v>
      </c>
      <c r="L49" s="115" t="s">
        <v>1148</v>
      </c>
      <c r="M49" s="116">
        <v>1</v>
      </c>
      <c r="N49" s="115" t="s">
        <v>1151</v>
      </c>
      <c r="O49" s="115" t="s">
        <v>1148</v>
      </c>
      <c r="P49" s="78"/>
    </row>
    <row r="50" spans="1:16" s="6" customFormat="1" ht="24.75" customHeight="1" x14ac:dyDescent="0.25">
      <c r="A50" s="141">
        <v>3</v>
      </c>
      <c r="B50" s="120" t="s">
        <v>2676</v>
      </c>
      <c r="C50" s="122" t="s">
        <v>31</v>
      </c>
      <c r="D50" s="119" t="s">
        <v>2679</v>
      </c>
      <c r="E50" s="249" t="s">
        <v>2680</v>
      </c>
      <c r="F50" s="249" t="s">
        <v>2681</v>
      </c>
      <c r="G50" s="158">
        <f t="shared" si="2"/>
        <v>22.266666666666666</v>
      </c>
      <c r="H50" s="120" t="s">
        <v>2687</v>
      </c>
      <c r="I50" s="119" t="s">
        <v>887</v>
      </c>
      <c r="J50" s="119" t="s">
        <v>943</v>
      </c>
      <c r="K50" s="121">
        <v>1990279076</v>
      </c>
      <c r="L50" s="115" t="s">
        <v>1148</v>
      </c>
      <c r="M50" s="116">
        <v>1</v>
      </c>
      <c r="N50" s="115" t="s">
        <v>1151</v>
      </c>
      <c r="O50" s="115" t="s">
        <v>1148</v>
      </c>
      <c r="P50" s="78"/>
    </row>
    <row r="51" spans="1:16" s="6" customFormat="1" ht="24.75" customHeight="1" outlineLevel="1" x14ac:dyDescent="0.25">
      <c r="A51" s="141">
        <v>4</v>
      </c>
      <c r="B51" s="120" t="s">
        <v>2676</v>
      </c>
      <c r="C51" s="122" t="s">
        <v>31</v>
      </c>
      <c r="D51" s="119" t="s">
        <v>2679</v>
      </c>
      <c r="E51" s="249" t="s">
        <v>2680</v>
      </c>
      <c r="F51" s="249" t="s">
        <v>2681</v>
      </c>
      <c r="G51" s="158">
        <f t="shared" ref="G51:G107" si="3">IF(AND(E51&lt;&gt;"",F51&lt;&gt;""),((F51-E51)/30),"")</f>
        <v>22.266666666666666</v>
      </c>
      <c r="H51" s="120" t="s">
        <v>2687</v>
      </c>
      <c r="I51" s="119" t="s">
        <v>887</v>
      </c>
      <c r="J51" s="119" t="s">
        <v>893</v>
      </c>
      <c r="K51" s="121">
        <v>1990279076</v>
      </c>
      <c r="L51" s="115" t="s">
        <v>1148</v>
      </c>
      <c r="M51" s="116">
        <v>1</v>
      </c>
      <c r="N51" s="115" t="s">
        <v>1151</v>
      </c>
      <c r="O51" s="115" t="s">
        <v>1148</v>
      </c>
      <c r="P51" s="78"/>
    </row>
    <row r="52" spans="1:16" s="7" customFormat="1" ht="24.75" customHeight="1" outlineLevel="1" x14ac:dyDescent="0.25">
      <c r="A52" s="142">
        <v>5</v>
      </c>
      <c r="B52" s="120" t="s">
        <v>2676</v>
      </c>
      <c r="C52" s="122" t="s">
        <v>31</v>
      </c>
      <c r="D52" s="119" t="s">
        <v>2682</v>
      </c>
      <c r="E52" s="249" t="s">
        <v>2683</v>
      </c>
      <c r="F52" s="249" t="s">
        <v>2684</v>
      </c>
      <c r="G52" s="158">
        <f t="shared" si="3"/>
        <v>8.1</v>
      </c>
      <c r="H52" s="120" t="s">
        <v>2688</v>
      </c>
      <c r="I52" s="119" t="s">
        <v>887</v>
      </c>
      <c r="J52" s="119" t="s">
        <v>943</v>
      </c>
      <c r="K52" s="121">
        <v>3522337520</v>
      </c>
      <c r="L52" s="115" t="s">
        <v>1148</v>
      </c>
      <c r="M52" s="116">
        <v>1</v>
      </c>
      <c r="N52" s="115" t="s">
        <v>1151</v>
      </c>
      <c r="O52" s="115" t="s">
        <v>1148</v>
      </c>
      <c r="P52" s="79"/>
    </row>
    <row r="53" spans="1:16" s="7" customFormat="1" ht="24.75" customHeight="1" outlineLevel="1" x14ac:dyDescent="0.25">
      <c r="A53" s="142">
        <v>6</v>
      </c>
      <c r="B53" s="120" t="s">
        <v>2676</v>
      </c>
      <c r="C53" s="122" t="s">
        <v>31</v>
      </c>
      <c r="D53" s="119" t="s">
        <v>2682</v>
      </c>
      <c r="E53" s="249" t="s">
        <v>2683</v>
      </c>
      <c r="F53" s="249" t="s">
        <v>2684</v>
      </c>
      <c r="G53" s="158">
        <f t="shared" si="3"/>
        <v>8.1</v>
      </c>
      <c r="H53" s="120" t="s">
        <v>2688</v>
      </c>
      <c r="I53" s="119" t="s">
        <v>887</v>
      </c>
      <c r="J53" s="119" t="s">
        <v>944</v>
      </c>
      <c r="K53" s="121">
        <v>3522337520</v>
      </c>
      <c r="L53" s="115" t="s">
        <v>1148</v>
      </c>
      <c r="M53" s="116">
        <v>1</v>
      </c>
      <c r="N53" s="115" t="s">
        <v>1151</v>
      </c>
      <c r="O53" s="115" t="s">
        <v>1148</v>
      </c>
      <c r="P53" s="79"/>
    </row>
    <row r="54" spans="1:16" s="7" customFormat="1" ht="24.75" customHeight="1" outlineLevel="1" x14ac:dyDescent="0.25">
      <c r="A54" s="142">
        <v>7</v>
      </c>
      <c r="B54" s="120" t="s">
        <v>2676</v>
      </c>
      <c r="C54" s="122" t="s">
        <v>31</v>
      </c>
      <c r="D54" s="119" t="s">
        <v>2682</v>
      </c>
      <c r="E54" s="249" t="s">
        <v>2683</v>
      </c>
      <c r="F54" s="249" t="s">
        <v>2684</v>
      </c>
      <c r="G54" s="158">
        <f t="shared" si="3"/>
        <v>8.1</v>
      </c>
      <c r="H54" s="120" t="s">
        <v>2688</v>
      </c>
      <c r="I54" s="119" t="s">
        <v>887</v>
      </c>
      <c r="J54" s="119" t="s">
        <v>893</v>
      </c>
      <c r="K54" s="121">
        <v>3522337520</v>
      </c>
      <c r="L54" s="115" t="s">
        <v>1148</v>
      </c>
      <c r="M54" s="116">
        <v>1</v>
      </c>
      <c r="N54" s="115" t="s">
        <v>1151</v>
      </c>
      <c r="O54" s="115" t="s">
        <v>1148</v>
      </c>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2689</v>
      </c>
      <c r="E114" s="143">
        <v>44175</v>
      </c>
      <c r="F114" s="143">
        <v>44773</v>
      </c>
      <c r="G114" s="158">
        <f>IF(AND(E114&lt;&gt;"",F114&lt;&gt;""),((F114-E114)/30),"")</f>
        <v>19.933333333333334</v>
      </c>
      <c r="H114" s="118" t="s">
        <v>2693</v>
      </c>
      <c r="I114" s="119" t="s">
        <v>516</v>
      </c>
      <c r="J114" s="119" t="s">
        <v>542</v>
      </c>
      <c r="K114" s="68">
        <v>4799993985</v>
      </c>
      <c r="L114" s="100">
        <f>+IF(AND(K114&gt;0,O114="Ejecución"),(K114/877802)*Tabla28[[#This Row],[% participación]],IF(AND(K114&gt;0,O114&lt;&gt;"Ejecución"),"-",""))</f>
        <v>5468.1966833067136</v>
      </c>
      <c r="M114" s="122" t="s">
        <v>1148</v>
      </c>
      <c r="N114" s="171">
        <f>+IF(M117="No",1,IF(M117="Si","Ingrese %",""))</f>
        <v>1</v>
      </c>
      <c r="O114" s="160" t="s">
        <v>1150</v>
      </c>
      <c r="P114" s="78"/>
    </row>
    <row r="115" spans="1:16" s="6" customFormat="1" ht="24.75" customHeight="1" x14ac:dyDescent="0.25">
      <c r="A115" s="141">
        <v>2</v>
      </c>
      <c r="B115" s="159" t="s">
        <v>2664</v>
      </c>
      <c r="C115" s="161" t="s">
        <v>31</v>
      </c>
      <c r="D115" s="119" t="s">
        <v>2690</v>
      </c>
      <c r="E115" s="143">
        <v>44175</v>
      </c>
      <c r="F115" s="143">
        <v>44773</v>
      </c>
      <c r="G115" s="158">
        <f t="shared" ref="G115:G116" si="4">IF(AND(E115&lt;&gt;"",F115&lt;&gt;""),((F115-E115)/30),"")</f>
        <v>19.933333333333334</v>
      </c>
      <c r="H115" s="118" t="s">
        <v>2694</v>
      </c>
      <c r="I115" s="119" t="s">
        <v>516</v>
      </c>
      <c r="J115" s="119" t="s">
        <v>577</v>
      </c>
      <c r="K115" s="68">
        <v>1785514419</v>
      </c>
      <c r="L115" s="100">
        <f>+IF(AND(K115&gt;0,O115="Ejecución"),(K115/877802)*Tabla28[[#This Row],[% participación]],IF(AND(K115&gt;0,O115&lt;&gt;"Ejecución"),"-",""))</f>
        <v>2034.0742206101147</v>
      </c>
      <c r="M115" s="122" t="s">
        <v>1148</v>
      </c>
      <c r="N115" s="171">
        <f>+IF(M117="No",1,IF(M117="Si","Ingrese %",""))</f>
        <v>1</v>
      </c>
      <c r="O115" s="160" t="s">
        <v>1150</v>
      </c>
      <c r="P115" s="78"/>
    </row>
    <row r="116" spans="1:16" s="6" customFormat="1" ht="24.75" customHeight="1" x14ac:dyDescent="0.25">
      <c r="A116" s="141">
        <v>3</v>
      </c>
      <c r="B116" s="159" t="s">
        <v>2664</v>
      </c>
      <c r="C116" s="161" t="s">
        <v>31</v>
      </c>
      <c r="D116" s="119" t="s">
        <v>2691</v>
      </c>
      <c r="E116" s="143">
        <v>44175</v>
      </c>
      <c r="F116" s="143">
        <v>44773</v>
      </c>
      <c r="G116" s="158">
        <f t="shared" si="4"/>
        <v>19.933333333333334</v>
      </c>
      <c r="H116" s="118" t="s">
        <v>2695</v>
      </c>
      <c r="I116" s="119" t="s">
        <v>516</v>
      </c>
      <c r="J116" s="119" t="s">
        <v>627</v>
      </c>
      <c r="K116" s="68">
        <v>1865965285</v>
      </c>
      <c r="L116" s="100">
        <f>+IF(AND(K116&gt;0,O116="Ejecución"),(K116/877802)*Tabla28[[#This Row],[% participación]],IF(AND(K116&gt;0,O116&lt;&gt;"Ejecución"),"-",""))</f>
        <v>2125.7245768407911</v>
      </c>
      <c r="M116" s="122" t="s">
        <v>1148</v>
      </c>
      <c r="N116" s="171">
        <f>+IF(M117="No",1,IF(M117="Si","Ingrese %",""))</f>
        <v>1</v>
      </c>
      <c r="O116" s="160" t="s">
        <v>1150</v>
      </c>
      <c r="P116" s="78"/>
    </row>
    <row r="117" spans="1:16" s="6" customFormat="1" ht="24.75" customHeight="1" outlineLevel="1" x14ac:dyDescent="0.25">
      <c r="A117" s="141">
        <v>4</v>
      </c>
      <c r="B117" s="159" t="s">
        <v>2664</v>
      </c>
      <c r="C117" s="161" t="s">
        <v>31</v>
      </c>
      <c r="D117" s="119" t="s">
        <v>2692</v>
      </c>
      <c r="E117" s="143">
        <v>44167</v>
      </c>
      <c r="F117" s="143">
        <v>44773</v>
      </c>
      <c r="G117" s="158">
        <f t="shared" ref="G117:G159" si="5">IF(AND(E117&lt;&gt;"",F117&lt;&gt;""),((F117-E117)/30),"")</f>
        <v>20.2</v>
      </c>
      <c r="H117" s="118" t="s">
        <v>2696</v>
      </c>
      <c r="I117" s="119" t="s">
        <v>887</v>
      </c>
      <c r="J117" s="119" t="s">
        <v>893</v>
      </c>
      <c r="K117" s="68">
        <v>8898703754</v>
      </c>
      <c r="L117" s="100">
        <f>+IF(AND(K117&gt;0,O117="Ejecución"),(K117/877802)*Tabla28[[#This Row],[% participación]],IF(AND(K117&gt;0,O117&lt;&gt;"Ejecución"),"-",""))</f>
        <v>10137.48402714963</v>
      </c>
      <c r="M117" s="122" t="s">
        <v>1148</v>
      </c>
      <c r="N117" s="171">
        <f t="shared" ref="N117" si="6">+IF(M117="No",1,IF(M117="Si","Ingrese %",""))</f>
        <v>1</v>
      </c>
      <c r="O117" s="160" t="s">
        <v>1150</v>
      </c>
      <c r="P117" s="78"/>
    </row>
    <row r="118" spans="1:16" s="7" customFormat="1" ht="24.75" customHeight="1" outlineLevel="1" x14ac:dyDescent="0.25">
      <c r="A118" s="142">
        <v>5</v>
      </c>
      <c r="B118" s="159" t="s">
        <v>2664</v>
      </c>
      <c r="C118" s="161" t="s">
        <v>31</v>
      </c>
      <c r="D118" s="119"/>
      <c r="E118" s="143"/>
      <c r="F118" s="143"/>
      <c r="G118" s="158" t="str">
        <f t="shared" si="5"/>
        <v/>
      </c>
      <c r="H118" s="118"/>
      <c r="I118" s="119"/>
      <c r="J118" s="119"/>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ref="N118:N160" si="7">+IF(M119="No",1,IF(M119="Si","Ingrese %",""))</f>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v>
      </c>
      <c r="G179" s="163" t="str">
        <f>IF(F179&gt;0,SUM(E179+F179),"")</f>
        <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31756</v>
      </c>
      <c r="D193" s="5"/>
      <c r="E193" s="124">
        <v>427</v>
      </c>
      <c r="F193" s="5"/>
      <c r="G193" s="5"/>
      <c r="H193" s="145" t="s">
        <v>2697</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2700</v>
      </c>
      <c r="L211" s="21"/>
      <c r="M211" s="21"/>
      <c r="N211" s="21"/>
      <c r="O211" s="8"/>
    </row>
    <row r="212" spans="1:15" x14ac:dyDescent="0.25">
      <c r="A212" s="9"/>
      <c r="B212" s="27" t="s">
        <v>2619</v>
      </c>
      <c r="C212" s="145" t="s">
        <v>2697</v>
      </c>
      <c r="D212" s="21"/>
      <c r="G212" s="27" t="s">
        <v>2621</v>
      </c>
      <c r="H212" s="146" t="s">
        <v>2699</v>
      </c>
      <c r="J212" s="27" t="s">
        <v>2623</v>
      </c>
      <c r="K212" s="145"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2021-01-27T23:24:30Z</cp:lastPrinted>
  <dcterms:created xsi:type="dcterms:W3CDTF">2020-10-14T21:57:42Z</dcterms:created>
  <dcterms:modified xsi:type="dcterms:W3CDTF">2021-01-27T23:33:51Z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