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11 ASESORIA 2021\Invitaciones ICBF 2021\Invitaciones Vis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<sst xmlns="http://schemas.openxmlformats.org/spreadsheetml/2006/main" count="3075" uniqueCount="2697">
  <si>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</si>
  <si>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</si>
  <si>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</si>
  <si>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</si>
  <si>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</si>
  <si>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</si>
  <si>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</si>
  <si>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</si>
  <si>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</si>
  <si>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</si>
  <si>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</si>
  <si>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</si>
  <si>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</si>
  <si>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</si>
  <si>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</si>
  <si>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</si>
  <si>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</si>
  <si>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</si>
  <si>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</si>
  <si>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</si>
  <si>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</si>
  <si>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</si>
  <si>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</si>
  <si>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</si>
  <si>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</si>
  <si>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</si>
  <si>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</si>
  <si>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</si>
  <si>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</si>
  <si>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</si>
  <si>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</si>
  <si>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</si>
  <si>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</si>
  <si>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</si>
  <si>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</si>
  <si>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</si>
  <si>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</si>
  <si>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</si>
  <si>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</si>
  <si>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</si>
  <si>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</si>
  <si>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</si>
  <si>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</si>
  <si>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</si>
  <si>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</si>
  <si>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</si>
  <si>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</si>
  <si>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</si>
  <si>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</si>
  <si>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</si>
  <si>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</si>
  <si>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</si>
  <si>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</si>
  <si>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</si>
  <si>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</si>
  <si>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</si>
  <si>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</si>
  <si>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</si>
  <si>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</si>
  <si>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</si>
  <si>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</si>
  <si>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</si>
  <si>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</si>
  <si>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</si>
  <si>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</si>
  <si>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</si>
  <si>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</si>
  <si>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</si>
  <si>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</si>
  <si>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</si>
  <si>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</si>
  <si>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</si>
  <si>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</si>
  <si>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</si>
  <si>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</si>
  <si>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</si>
  <si>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</si>
  <si>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</si>
  <si>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</si>
  <si>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</si>
  <si>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</si>
  <si>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</si>
  <si>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</si>
  <si>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</si>
  <si>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</si>
  <si>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</si>
  <si>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</si>
  <si>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</si>
  <si>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</si>
  <si>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</si>
  <si>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</si>
  <si>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</si>
  <si>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</si>
  <si>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</si>
  <si>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</si>
  <si>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</si>
  <si>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</si>
  <si>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</si>
  <si>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</si>
  <si>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</si>
  <si>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</si>
  <si>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</si>
  <si>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</si>
  <si>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</si>
  <si>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</si>
  <si>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</si>
  <si>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</si>
  <si>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</si>
  <si>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</si>
  <si>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</si>
  <si>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</si>
  <si>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</si>
  <si>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</si>
  <si>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</si>
  <si>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</si>
  <si>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</si>
  <si>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</si>
  <si>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</si>
  <si>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</si>
  <si>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</si>
  <si>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</si>
  <si>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</si>
  <si>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</si>
  <si>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</si>
  <si>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</si>
  <si>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</si>
  <si>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</si>
  <si>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</si>
  <si>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</si>
  <si>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</si>
  <si>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</si>
  <si>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</si>
  <si>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</si>
  <si>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</si>
  <si>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</si>
  <si>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</si>
  <si>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</si>
  <si>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</si>
  <si>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</si>
  <si>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</si>
  <si>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</si>
  <si>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</si>
  <si>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</si>
  <si>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</si>
  <si>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</si>
  <si>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</si>
  <si>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</si>
  <si>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</si>
  <si>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</si>
  <si>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</si>
  <si>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</si>
  <si>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</si>
  <si>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</si>
  <si>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</si>
  <si>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</si>
  <si>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</si>
  <si>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</si>
  <si>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</si>
  <si>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</si>
  <si>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</si>
  <si>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</si>
  <si>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</si>
  <si>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</si>
  <si>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</si>
  <si>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</si>
  <si>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</si>
  <si>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</si>
  <si>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</si>
  <si>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</si>
  <si>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</si>
  <si>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</si>
  <si>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</si>
  <si>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</si>
  <si>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</si>
  <si>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</si>
  <si>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</si>
  <si>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</si>
  <si>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</si>
  <si>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</si>
  <si>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</si>
  <si>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</si>
  <si>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</si>
  <si>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</si>
  <si>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</si>
  <si>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</si>
  <si>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</si>
  <si>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</si>
  <si>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</si>
  <si>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</si>
  <si>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</si>
  <si>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</si>
  <si>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</si>
  <si>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</si>
  <si>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</si>
  <si>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</si>
  <si>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</si>
  <si>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</si>
  <si>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</si>
  <si>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</si>
  <si>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</si>
  <si>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</si>
  <si>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</si>
  <si>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</si>
  <si>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</si>
  <si>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</si>
  <si>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</si>
  <si>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</si>
  <si>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</si>
  <si>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</si>
  <si>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</si>
  <si>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</si>
  <si>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</si>
  <si>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</si>
  <si>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</si>
  <si>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</si>
  <si>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</si>
  <si>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</si>
  <si>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</si>
  <si>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</si>
  <si>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</si>
  <si>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</si>
  <si>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</si>
  <si>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</si>
  <si>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</si>
  <si>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</si>
  <si>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</si>
  <si>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</si>
  <si>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</si>
  <si>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</si>
  <si>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</si>
  <si>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</si>
  <si>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</si>
  <si>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</si>
  <si>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</si>
  <si>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</si>
  <si>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</si>
  <si>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</si>
  <si>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</si>
  <si>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</si>
  <si>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</si>
  <si>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</si>
  <si>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</si>
  <si>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</si>
  <si>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</si>
  <si>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</si>
  <si>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</si>
  <si>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</si>
  <si>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</si>
  <si>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</si>
  <si>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</si>
  <si>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</si>
  <si>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</si>
  <si>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</si>
  <si>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</si>
  <si>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</si>
  <si>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</si>
  <si>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</si>
  <si>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</si>
  <si>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</si>
  <si>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</si>
  <si>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</si>
  <si>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</si>
  <si>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</si>
  <si>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</si>
  <si>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</si>
  <si>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</si>
  <si>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</si>
  <si>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</si>
  <si>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</si>
  <si>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</si>
  <si>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</si>
  <si>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</si>
  <si>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</si>
  <si>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</si>
  <si>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</si>
  <si>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</si>
  <si>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</si>
  <si>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</si>
  <si>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</si>
  <si>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</si>
  <si>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</si>
  <si>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</si>
  <si>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</si>
  <si>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</si>
  <si>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</si>
  <si>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</si>
  <si>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</si>
  <si>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</si>
  <si>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</si>
  <si>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</si>
  <si>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</si>
  <si>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</si>
  <si>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</si>
  <si>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</si>
  <si>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</si>
  <si>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</si>
  <si>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</si>
  <si>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</si>
  <si>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</si>
  <si>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</si>
  <si>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</si>
  <si>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</si>
  <si>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</si>
  <si>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</si>
  <si>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</si>
  <si>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</si>
  <si>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</si>
  <si>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</si>
  <si>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</si>
  <si>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</si>
  <si>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</si>
  <si>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</si>
  <si>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</si>
  <si>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</si>
  <si>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</si>
  <si>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</si>
  <si>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</si>
  <si>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</si>
  <si>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</si>
  <si>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</si>
  <si>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</si>
  <si>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</si>
  <si>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</si>
  <si>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</si>
  <si>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</si>
  <si>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</si>
  <si>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</si>
  <si>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</si>
  <si>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</si>
  <si>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</si>
  <si>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</si>
  <si>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</si>
  <si>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</si>
  <si>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</si>
  <si>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</si>
  <si>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</si>
  <si>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</si>
  <si>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</si>
  <si>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</si>
  <si>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</si>
  <si>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</si>
  <si>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</si>
  <si>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</si>
  <si>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</si>
  <si>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</si>
  <si>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</si>
  <si>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</si>
  <si>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</si>
  <si>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</si>
  <si>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</si>
  <si>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</si>
  <si>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</si>
  <si>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</si>
  <si>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</si>
  <si>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</si>
  <si>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</si>
  <si>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</si>
  <si>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</si>
  <si>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</si>
  <si>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</si>
  <si>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</si>
  <si>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</si>
  <si>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</si>
  <si>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</si>
  <si>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</si>
  <si>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</si>
  <si>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</si>
  <si>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</si>
  <si>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</si>
  <si>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</si>
  <si>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</si>
  <si>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</si>
  <si>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</si>
  <si>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</si>
  <si>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</si>
  <si>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</si>
  <si>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</si>
  <si>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</si>
  <si>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</si>
  <si>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</si>
  <si>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</si>
  <si>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</si>
  <si>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</si>
  <si>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</si>
  <si>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</si>
  <si>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</si>
  <si>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</si>
  <si>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</si>
  <si>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</si>
  <si>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</si>
  <si>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</si>
  <si>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</si>
  <si>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</si>
  <si>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</si>
  <si>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</si>
  <si>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</si>
  <si>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</si>
  <si>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</si>
  <si>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</si>
  <si>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</si>
  <si>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</si>
  <si>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</si>
  <si>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</si>
  <si>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</si>
  <si>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</si>
  <si>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</si>
  <si>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</si>
  <si>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</si>
  <si>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</si>
  <si>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</si>
  <si>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</si>
  <si>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</si>
  <si>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</si>
  <si>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</si>
  <si>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</si>
  <si>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</si>
  <si>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</si>
  <si>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</si>
  <si>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</si>
  <si>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</si>
  <si>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</si>
  <si>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</si>
  <si>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</si>
  <si>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</si>
  <si>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</si>
  <si>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</si>
  <si>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</si>
  <si>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</si>
  <si>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</si>
  <si>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</si>
  <si>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</si>
  <si>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</si>
  <si>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</si>
  <si>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</si>
  <si>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</si>
  <si>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</si>
  <si>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</si>
  <si>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</si>
  <si>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</si>
  <si>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</si>
  <si>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</si>
  <si>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</si>
  <si>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</si>
  <si>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</si>
  <si>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</si>
  <si>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</si>
  <si>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</si>
  <si>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</si>
  <si>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</si>
  <si>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</si>
  <si>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</si>
  <si>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</si>
  <si>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</si>
  <si>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</si>
  <si>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</si>
  <si>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</si>
  <si>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</si>
  <si>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</si>
  <si>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</si>
  <si>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</si>
  <si>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</si>
  <si>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</si>
  <si>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</si>
  <si>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</si>
  <si>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</si>
  <si>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</si>
  <si>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</si>
  <si>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</si>
  <si>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</si>
  <si>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</si>
  <si>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</si>
  <si>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</si>
  <si>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</si>
  <si>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</si>
  <si>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</si>
  <si>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</si>
  <si>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</si>
  <si>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</si>
  <si>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</si>
  <si>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</si>
  <si>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</si>
  <si>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</si>
  <si>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</si>
  <si>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</si>
  <si>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</si>
  <si>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</si>
  <si>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</si>
  <si>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</si>
  <si>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</si>
  <si>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</si>
  <si>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</si>
  <si>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</si>
  <si>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</si>
  <si>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</si>
  <si>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</si>
  <si>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</si>
  <si>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</si>
  <si>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</si>
  <si>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</si>
  <si>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</si>
  <si>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</si>
  <si>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</si>
  <si>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</si>
  <si>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</si>
  <si>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</si>
  <si>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</si>
  <si>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</si>
  <si>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</si>
  <si>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</si>
  <si>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</si>
  <si>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</si>
  <si>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</si>
  <si>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</si>
  <si>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</si>
  <si>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</si>
  <si>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</si>
  <si>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</si>
  <si>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</si>
  <si>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</si>
  <si>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</si>
  <si>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</si>
  <si>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</si>
  <si>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</si>
  <si>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</si>
  <si>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</si>
  <si>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</si>
  <si>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</si>
  <si>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</si>
  <si>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</si>
  <si>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</si>
  <si>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</si>
  <si>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</si>
  <si>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</si>
  <si>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</si>
  <si>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</si>
  <si>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</si>
  <si>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</si>
  <si>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</si>
  <si>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</si>
  <si>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</si>
  <si>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</si>
  <si>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</si>
  <si>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</si>
  <si>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</si>
  <si>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</si>
  <si>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</si>
  <si>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</si>
  <si>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</si>
  <si>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</si>
  <si>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</si>
  <si>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</si>
  <si>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</si>
  <si>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</si>
  <si>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</si>
  <si>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</si>
  <si>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</si>
  <si>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</si>
  <si>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</si>
  <si>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</si>
  <si>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</si>
  <si>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</si>
  <si>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</si>
  <si>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</si>
  <si>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</si>
  <si>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</si>
  <si>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</si>
  <si>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</si>
  <si>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</si>
  <si>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</si>
  <si>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</si>
  <si>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</si>
  <si>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</si>
  <si>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</si>
  <si>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</si>
  <si>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</si>
  <si>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</si>
  <si>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</si>
  <si>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</si>
  <si>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</si>
  <si>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</si>
  <si>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</si>
  <si>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</si>
  <si>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</si>
  <si>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</si>
  <si>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</si>
  <si>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</si>
  <si>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</si>
  <si>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</si>
  <si>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</si>
  <si>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</si>
  <si>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</si>
  <si>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</si>
  <si>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</si>
  <si>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</si>
  <si>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</si>
  <si>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</si>
  <si>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</si>
  <si>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</si>
  <si>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</si>
  <si>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</si>
  <si>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</si>
  <si>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</si>
  <si>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</si>
  <si>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</si>
  <si>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</si>
  <si>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</si>
  <si>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</si>
  <si>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</si>
  <si>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</si>
  <si>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</si>
  <si>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</si>
  <si>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</si>
  <si>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</si>
  <si>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</si>
  <si>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</si>
  <si>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</si>
  <si>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</si>
  <si>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</si>
  <si>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</si>
  <si>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</si>
  <si>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</si>
  <si>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</si>
  <si>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</si>
  <si>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</si>
  <si>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</si>
  <si>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</si>
  <si>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</si>
  <si>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</si>
  <si>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</si>
  <si>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</si>
  <si>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</si>
  <si>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</si>
  <si>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</si>
  <si>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</si>
  <si>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</si>
  <si>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</si>
  <si>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</si>
  <si>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</si>
  <si>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</si>
  <si>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</si>
  <si>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</si>
  <si>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</si>
  <si>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</si>
  <si>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</si>
  <si>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</si>
  <si>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</si>
  <si>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</si>
  <si>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</si>
  <si>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</si>
  <si>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</si>
  <si>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</si>
  <si>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</si>
  <si>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</si>
  <si>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</si>
  <si>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</si>
  <si>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</si>
  <si>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</si>
  <si>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</si>
  <si>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</si>
  <si>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</si>
  <si>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</si>
  <si>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</si>
  <si>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</si>
  <si>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</si>
  <si>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</si>
  <si>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</si>
  <si>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</si>
  <si>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</si>
  <si>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</si>
  <si>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</si>
  <si>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</si>
  <si>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</si>
  <si>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</si>
  <si>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</si>
  <si>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</si>
  <si>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</si>
  <si>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</si>
  <si>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</si>
  <si>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</si>
  <si>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</si>
  <si>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</si>
  <si>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</si>
  <si>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</si>
  <si>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</si>
  <si>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</si>
  <si>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</si>
  <si>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</si>
  <si>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</si>
  <si>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</si>
  <si>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</si>
  <si>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</si>
  <si>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</si>
  <si>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</si>
  <si>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</si>
  <si>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</si>
  <si>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</si>
  <si>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</si>
  <si>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</si>
  <si>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</si>
  <si>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</si>
  <si>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</si>
  <si>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</si>
  <si>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</si>
  <si>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</si>
  <si>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</si>
  <si>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</si>
  <si>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</si>
  <si>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</si>
  <si>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</si>
  <si>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</si>
  <si>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</si>
  <si>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</si>
  <si>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</si>
  <si>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</si>
  <si>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</si>
  <si>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</si>
  <si>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</si>
  <si>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</si>
  <si>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</si>
  <si>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</si>
  <si>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</si>
  <si>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</si>
  <si>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</si>
  <si>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</si>
  <si>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</si>
  <si>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</si>
  <si>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</si>
  <si>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</si>
  <si>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</si>
  <si>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</si>
  <si>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</si>
  <si>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</si>
  <si>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</si>
  <si>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</si>
  <si>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</si>
  <si>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</si>
  <si>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</si>
  <si>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</si>
  <si>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</si>
  <si>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</si>
  <si>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</si>
  <si>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</si>
  <si>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</si>
  <si>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</si>
  <si>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</si>
  <si>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</si>
  <si>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</si>
  <si>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</si>
  <si>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</si>
  <si>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</si>
  <si>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</si>
  <si>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</si>
  <si>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</si>
  <si>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</si>
  <si>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</si>
  <si>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</si>
  <si>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</si>
  <si>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</si>
  <si>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</si>
  <si>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</si>
  <si>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</si>
  <si>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</si>
  <si>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</si>
  <si>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</si>
  <si>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</si>
  <si>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</si>
  <si>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</si>
  <si>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</si>
  <si>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</si>
  <si>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</si>
  <si>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</si>
  <si>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</si>
  <si>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</si>
  <si>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</si>
  <si>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</si>
  <si>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</si>
  <si>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</si>
  <si>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</si>
  <si>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</si>
  <si>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</si>
  <si>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</si>
  <si>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</si>
  <si>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</si>
  <si>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</si>
  <si>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</si>
  <si>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</si>
  <si>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</si>
  <si>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</si>
  <si>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</si>
  <si>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</si>
  <si>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</si>
  <si>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</si>
  <si>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</si>
  <si>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</si>
  <si>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</si>
  <si>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</si>
  <si>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</si>
  <si>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</si>
  <si>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</si>
  <si>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</si>
  <si>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</si>
  <si>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</si>
  <si>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</si>
  <si>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</si>
  <si>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</si>
  <si>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</si>
  <si>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</si>
  <si>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</si>
  <si>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</si>
  <si>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</si>
  <si>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</si>
  <si>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</si>
  <si>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</si>
  <si>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</si>
  <si>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</si>
  <si>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</si>
  <si>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</si>
  <si>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</si>
  <si>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</si>
  <si>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</si>
  <si>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</si>
  <si>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</si>
  <si>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</si>
  <si>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</si>
  <si>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</si>
  <si>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</si>
  <si>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</si>
  <si>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</si>
  <si>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</si>
  <si>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</si>
  <si>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</si>
  <si>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</si>
  <si>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</si>
  <si>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</si>
  <si>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</si>
  <si>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</si>
  <si>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</si>
  <si>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</si>
  <si>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</si>
  <si>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</si>
  <si>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</si>
  <si>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</si>
  <si>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</si>
  <si>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</si>
  <si>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</si>
  <si>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</si>
  <si>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</si>
  <si>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</si>
  <si>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</si>
  <si>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</si>
  <si>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</si>
  <si>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</si>
  <si>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</si>
  <si>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</si>
  <si>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</si>
  <si>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</si>
  <si>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</si>
  <si>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</si>
  <si>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</si>
  <si>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</si>
  <si>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</si>
  <si>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</si>
  <si>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</si>
  <si>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</si>
  <si>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</si>
  <si>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</si>
  <si>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</si>
  <si>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</si>
  <si>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</si>
  <si>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</si>
  <si>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</si>
  <si>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</si>
  <si>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</si>
  <si>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</si>
  <si>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</si>
  <si>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</si>
  <si>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</si>
  <si>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</si>
  <si>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</si>
  <si>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</si>
  <si>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</si>
  <si>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</si>
  <si>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</si>
  <si>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</si>
  <si>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</si>
  <si>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</si>
  <si>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</si>
  <si>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</si>
  <si>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</si>
  <si>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</si>
  <si>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</si>
  <si>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</si>
  <si>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</si>
  <si>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</si>
  <si>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</si>
  <si>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</si>
  <si>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</si>
  <si>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</si>
  <si>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</si>
  <si>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</si>
  <si>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</si>
  <si>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</si>
  <si>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</si>
  <si>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</si>
  <si>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</si>
  <si>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</si>
  <si>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</si>
  <si>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</si>
  <si>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</si>
  <si>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</si>
  <si>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</si>
  <si>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</si>
  <si>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</si>
  <si>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</si>
  <si>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</si>
  <si>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</si>
  <si>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</si>
  <si>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</si>
  <si>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</si>
  <si>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</si>
  <si>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</si>
  <si>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</si>
  <si>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</si>
  <si>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</si>
  <si>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</si>
  <si>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</si>
  <si>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</si>
  <si>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</si>
  <si>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</si>
  <si>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</si>
  <si>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</si>
  <si>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</si>
  <si>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</si>
  <si>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</si>
  <si>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</si>
  <si>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</si>
  <si>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</si>
  <si>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</si>
  <si>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</si>
  <si>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</si>
  <si>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</si>
  <si>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</si>
  <si>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</si>
  <si>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</si>
  <si>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</si>
  <si>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</si>
  <si>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</si>
  <si>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</si>
  <si>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</si>
  <si>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</si>
  <si>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</si>
  <si>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</si>
  <si>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</si>
  <si>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</si>
  <si>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</si>
  <si>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</si>
  <si>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</si>
  <si>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</si>
  <si>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</si>
  <si>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</si>
  <si>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</si>
  <si>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</si>
  <si>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</si>
  <si>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</si>
  <si>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</si>
  <si>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</si>
  <si>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</si>
  <si>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</si>
  <si>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</si>
  <si>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</si>
  <si>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</si>
  <si>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</si>
  <si>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</si>
  <si>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</si>
  <si>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</si>
  <si>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</si>
  <si>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</si>
  <si>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</si>
  <si>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</si>
  <si>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</si>
  <si>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</si>
  <si>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</si>
  <si>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</si>
  <si>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</si>
  <si>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</si>
  <si>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</si>
  <si>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</si>
  <si>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</si>
  <si>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</si>
  <si>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</si>
  <si>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</si>
  <si>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</si>
  <si>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</si>
  <si>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</si>
  <si>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</si>
  <si>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</si>
  <si>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</si>
  <si>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</si>
  <si>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</si>
  <si>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</si>
  <si>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</si>
  <si>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</si>
  <si>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</si>
  <si>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</si>
  <si>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</si>
  <si>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</si>
  <si>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</si>
  <si>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</si>
  <si>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</si>
  <si>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</si>
  <si>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</si>
  <si>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</si>
  <si>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</si>
  <si>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</si>
  <si>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</si>
  <si>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</si>
  <si>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</si>
  <si>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</si>
  <si>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</si>
  <si>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</si>
  <si>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</si>
  <si>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</si>
  <si>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</si>
  <si>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</si>
  <si>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</si>
  <si>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</si>
  <si>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</si>
  <si>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</si>
  <si>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</si>
  <si>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</si>
  <si>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</si>
  <si>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</si>
  <si>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</si>
  <si>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</si>
  <si>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</si>
  <si>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</si>
  <si>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</si>
  <si>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</si>
  <si>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</si>
  <si>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</si>
  <si>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</si>
  <si>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</si>
  <si>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</si>
  <si>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</si>
  <si>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</si>
  <si>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</si>
  <si>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</si>
  <si>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</si>
  <si>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</si>
  <si>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</si>
  <si>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</si>
  <si>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</si>
  <si>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</si>
  <si>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</si>
  <si>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</si>
  <si>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</si>
  <si>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</si>
  <si>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</si>
  <si>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</si>
  <si>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</si>
  <si>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</si>
  <si>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</si>
  <si>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</si>
  <si>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</si>
  <si>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</si>
  <si>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</si>
  <si>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</si>
  <si>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</si>
  <si>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</si>
  <si>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</si>
  <si>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</si>
  <si>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</si>
  <si>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</si>
  <si>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</si>
  <si>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</si>
  <si>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</si>
  <si>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</si>
  <si>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</si>
  <si>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</si>
  <si>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</si>
  <si>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</si>
  <si>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</si>
  <si>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</si>
  <si>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</si>
  <si>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</si>
  <si>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</si>
  <si>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</si>
  <si>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</si>
  <si>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</si>
  <si>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</si>
  <si>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</si>
  <si>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</si>
  <si>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</si>
  <si>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</si>
  <si>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</si>
  <si>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</si>
  <si>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</si>
  <si>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</si>
  <si>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</si>
  <si>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</si>
  <si>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</si>
  <si>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</si>
  <si>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</si>
  <si>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</si>
  <si>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</si>
  <si>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</si>
  <si>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</si>
  <si>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</si>
  <si>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</si>
  <si>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</si>
  <si>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</si>
  <si>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</si>
  <si>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</si>
  <si>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</si>
  <si>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</si>
  <si>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</si>
  <si>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</si>
  <si>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</si>
  <si>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</si>
  <si>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</si>
  <si>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</si>
  <si>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</si>
  <si>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</si>
  <si>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</si>
  <si>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</si>
  <si>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</si>
  <si>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</si>
  <si>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</si>
  <si>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</si>
  <si>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</si>
  <si>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</si>
  <si>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</si>
  <si>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</si>
  <si>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</si>
  <si>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</si>
  <si>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</si>
  <si>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</si>
  <si>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</si>
  <si>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</si>
  <si>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</si>
  <si>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</si>
  <si>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</si>
  <si>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</si>
  <si>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</si>
  <si>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</si>
  <si>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</si>
  <si>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</si>
  <si>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</si>
  <si>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</si>
  <si>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</si>
  <si>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</si>
  <si>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</si>
  <si>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</si>
  <si>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</si>
  <si>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</si>
  <si>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</si>
  <si>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</si>
  <si>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</si>
  <si>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</si>
  <si>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</si>
  <si>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</si>
  <si>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</si>
  <si>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</si>
  <si>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</si>
  <si>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</si>
  <si>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</si>
  <si>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</si>
  <si>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</si>
  <si>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</si>
  <si>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</si>
  <si>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</si>
  <si>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</si>
  <si>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</si>
  <si>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</si>
  <si>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</si>
  <si>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</si>
  <si>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</si>
  <si>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</si>
  <si>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</si>
  <si>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</si>
  <si>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</si>
  <si>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</si>
  <si>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</si>
  <si>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</si>
  <si>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</si>
  <si>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</si>
  <si>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</si>
  <si>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</si>
  <si>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</si>
  <si>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</si>
  <si>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</si>
  <si>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</si>
  <si>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</si>
  <si>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</si>
  <si>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</si>
  <si>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</si>
  <si>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</si>
  <si>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</si>
  <si>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</si>
  <si>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</si>
  <si>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</si>
  <si>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</si>
  <si>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</si>
  <si>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</si>
  <si>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</si>
  <si>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</si>
  <si>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</si>
  <si>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</si>
  <si>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</si>
  <si>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</si>
  <si>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</si>
  <si>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</si>
  <si>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</si>
  <si>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</si>
  <si>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</si>
  <si>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</si>
  <si>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</si>
  <si>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</si>
  <si>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</si>
  <si>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</si>
  <si>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</si>
  <si>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</si>
  <si>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</si>
  <si>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</si>
  <si>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</si>
  <si>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</si>
  <si>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</si>
  <si>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</si>
  <si>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</si>
  <si>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</si>
  <si>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</si>
  <si>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</si>
  <si>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</si>
  <si>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</si>
  <si>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</si>
  <si>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</si>
  <si>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</si>
  <si>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</si>
  <si>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</si>
  <si>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</si>
  <si>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</si>
  <si>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</si>
  <si>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</si>
  <si>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</si>
  <si>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</si>
  <si>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</si>
  <si>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</si>
  <si>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</si>
  <si>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</si>
  <si>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</si>
  <si>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</si>
  <si>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</si>
  <si>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</si>
  <si>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</si>
  <si>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</si>
  <si>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</si>
  <si>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</si>
  <si>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</si>
  <si>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</si>
  <si>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</si>
  <si>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</si>
  <si>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</si>
  <si>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</si>
  <si>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</si>
  <si>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</si>
  <si>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</si>
  <si>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</si>
  <si>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</si>
  <si>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</si>
  <si>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</si>
  <si>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</si>
  <si>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</si>
  <si>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</si>
  <si>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</si>
  <si>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</si>
  <si>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</si>
  <si>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</si>
  <si>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</si>
  <si>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</si>
  <si>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</si>
  <si>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</si>
  <si>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</si>
  <si>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</si>
  <si>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</si>
  <si>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</si>
  <si>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</si>
  <si>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</si>
  <si>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</si>
  <si>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</si>
  <si>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</si>
  <si>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</si>
  <si>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</si>
  <si>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</si>
  <si>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</si>
  <si>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</si>
  <si>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</si>
  <si>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</si>
  <si>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</si>
  <si>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</si>
  <si>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</si>
  <si>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</si>
  <si>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</si>
  <si>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</si>
  <si>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</si>
  <si>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</si>
  <si>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</si>
  <si>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</si>
  <si>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</si>
  <si>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</si>
  <si>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</si>
  <si>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</si>
  <si>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</si>
  <si>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</si>
  <si>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</si>
  <si>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</si>
  <si>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</si>
  <si>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</si>
  <si>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</si>
  <si>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</si>
  <si>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</si>
  <si>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</si>
  <si>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</si>
  <si>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</si>
  <si>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</si>
  <si>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</si>
  <si>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</si>
  <si>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</si>
  <si>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</si>
  <si>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</si>
  <si>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</si>
  <si>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</si>
  <si>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</si>
  <si>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</si>
  <si>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</si>
  <si>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</si>
  <si>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</si>
  <si>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</si>
  <si>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</si>
  <si>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</si>
  <si>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</si>
  <si>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</si>
  <si>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</si>
  <si>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</si>
  <si>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</si>
  <si>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</si>
  <si>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</si>
  <si>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</si>
  <si>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</si>
  <si>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</si>
  <si>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</si>
  <si>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</si>
  <si>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</si>
  <si>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</si>
  <si>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</si>
  <si>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</si>
  <si>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</si>
  <si>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</si>
  <si>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</si>
  <si>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</si>
  <si>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</si>
  <si>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</si>
  <si>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</si>
  <si>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</si>
  <si>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</si>
  <si>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</si>
  <si>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</si>
  <si>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</si>
  <si>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</si>
  <si>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</si>
  <si>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</si>
  <si>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</si>
  <si>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</si>
  <si>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</si>
  <si>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</si>
  <si>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</si>
  <si>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</si>
  <si>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</si>
  <si>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</si>
  <si>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</si>
  <si>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</si>
  <si>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</si>
  <si>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</si>
  <si>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</si>
  <si>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</si>
  <si>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</si>
  <si>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</si>
  <si>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</si>
  <si>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</si>
  <si>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</si>
  <si>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</si>
  <si>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</si>
  <si>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</si>
  <si>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</si>
  <si>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</si>
  <si>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</si>
  <si>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</si>
  <si>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</si>
  <si>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</si>
  <si>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</si>
  <si>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</si>
  <si>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</si>
  <si>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</si>
  <si>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</si>
  <si>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</si>
  <si>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</si>
  <si>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</si>
  <si>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</si>
  <si>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</si>
  <si>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</si>
  <si>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</si>
  <si>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</si>
  <si>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</si>
  <si>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</si>
  <si>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</si>
  <si>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</si>
  <si>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</si>
  <si>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</si>
  <si>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</si>
  <si>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</si>
  <si>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</si>
  <si>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</si>
  <si>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</si>
  <si>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</si>
  <si>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</si>
  <si>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</si>
  <si>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</si>
  <si>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</si>
  <si>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</si>
  <si>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</si>
  <si>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</si>
  <si>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</si>
  <si>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</si>
  <si>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</si>
  <si>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</si>
  <si>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</si>
  <si>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</si>
  <si>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</si>
  <si>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</si>
  <si>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</si>
  <si>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</si>
  <si>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</si>
  <si>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</si>
  <si>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</si>
  <si>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</si>
  <si>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</si>
  <si>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</si>
  <si>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</si>
  <si>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</si>
  <si>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</si>
  <si>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</si>
  <si>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</si>
  <si>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</si>
  <si>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</si>
  <si>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</si>
  <si>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</si>
  <si>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</si>
  <si>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</si>
  <si>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</si>
  <si>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</si>
  <si>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</si>
  <si>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</si>
  <si>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</si>
  <si>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</si>
  <si>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</si>
  <si>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</si>
  <si>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</si>
  <si>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</si>
  <si>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</si>
  <si>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</si>
  <si>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</si>
  <si>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</si>
  <si>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</si>
  <si>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</si>
  <si>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</si>
  <si>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</si>
  <si>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</si>
  <si>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</si>
  <si>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</si>
  <si>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</si>
  <si>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</si>
  <si>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</si>
  <si>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</si>
  <si>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</si>
  <si>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</si>
  <si>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</si>
  <si>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</si>
  <si>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</si>
  <si>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</si>
  <si>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</si>
  <si>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</si>
  <si>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</si>
  <si>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</si>
  <si>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</si>
  <si>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</si>
  <si>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</si>
  <si>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</si>
  <si>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</si>
  <si>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</si>
  <si>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</si>
  <si>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</si>
  <si>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</si>
  <si>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</si>
  <si>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</si>
  <si>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</si>
  <si>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</si>
  <si>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</si>
  <si>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</si>
  <si>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</si>
  <si>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</si>
  <si>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</si>
  <si>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</si>
  <si>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</si>
  <si>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</si>
  <si>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</si>
  <si>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</si>
  <si>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</si>
  <si>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</si>
  <si>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</si>
  <si>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</si>
  <si>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</si>
  <si>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</si>
  <si>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</si>
  <si>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</si>
  <si>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</si>
  <si>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</si>
  <si>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</si>
  <si>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</si>
  <si>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</si>
  <si>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</si>
  <si>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</si>
  <si>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</si>
  <si>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</si>
  <si>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</si>
  <si>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</si>
  <si>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</si>
  <si>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</si>
  <si>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</si>
  <si>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</si>
  <si>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</si>
  <si>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</si>
  <si>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</si>
  <si>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</si>
  <si>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</si>
  <si>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</si>
  <si>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</si>
  <si>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</si>
  <si>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</si>
  <si>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</si>
  <si>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</si>
  <si>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</si>
  <si>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</si>
  <si>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</si>
  <si>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</si>
  <si>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</si>
  <si>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</si>
  <si>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</si>
  <si>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</si>
  <si>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</si>
  <si>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</si>
  <si>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</si>
  <si>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</si>
  <si>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</si>
  <si>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</si>
  <si>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</si>
  <si>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</si>
  <si>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</si>
  <si>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</si>
  <si>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</si>
  <si>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</si>
  <si>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</si>
  <si>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</si>
  <si>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</si>
  <si>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</si>
  <si>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</si>
  <si>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</si>
  <si>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</si>
  <si>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</si>
  <si>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</si>
  <si>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</si>
  <si>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</si>
  <si>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</si>
  <si>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</si>
  <si>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</si>
  <si>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</si>
  <si>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</si>
  <si>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</si>
  <si>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</si>
  <si>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</si>
  <si>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</si>
  <si>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</si>
  <si>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</si>
  <si>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</si>
  <si>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</si>
  <si>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</si>
  <si>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</si>
  <si>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</si>
  <si>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</si>
  <si>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</si>
  <si>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</si>
  <si>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</si>
  <si>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</si>
  <si>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</si>
  <si>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</si>
  <si>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</si>
  <si>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</si>
  <si>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</si>
  <si>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</si>
  <si>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</si>
  <si>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</si>
  <si>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</si>
  <si>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</si>
  <si>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</si>
  <si>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</si>
  <si>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</si>
  <si>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</si>
  <si>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</si>
  <si>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</si>
  <si>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</si>
  <si>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</si>
  <si>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</si>
  <si>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</si>
  <si>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</si>
  <si>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</si>
  <si>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</si>
  <si>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</si>
  <si>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</si>
  <si>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</si>
  <si>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</si>
  <si>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</si>
  <si>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</si>
  <si>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</si>
  <si>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</si>
  <si>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</si>
  <si>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</si>
  <si>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</si>
  <si>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</si>
  <si>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</si>
  <si>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</si>
  <si>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</si>
  <si>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</si>
  <si>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</si>
  <si>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</si>
  <si>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</si>
  <si>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</si>
  <si>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</si>
  <si>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</si>
  <si>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</si>
  <si>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</si>
  <si>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</si>
  <si>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</si>
  <si>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</si>
  <si>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</si>
  <si>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</si>
  <si>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</si>
  <si>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</si>
  <si>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</si>
  <si>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</si>
  <si>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</si>
  <si>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</si>
  <si>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</si>
  <si>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</si>
  <si>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</si>
  <si>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</si>
  <si>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</si>
  <si>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</si>
  <si>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</si>
  <si>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</si>
  <si>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</si>
  <si>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</si>
  <si>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</si>
  <si>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</si>
  <si>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</si>
  <si>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</si>
  <si>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</si>
  <si>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</si>
  <si>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</si>
  <si>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</si>
  <si>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</si>
  <si>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</si>
  <si>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</si>
  <si>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</si>
  <si>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</si>
  <si>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</si>
  <si>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</si>
  <si>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</si>
  <si>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</si>
  <si>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</si>
  <si>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</si>
  <si>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</si>
  <si>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</si>
  <si>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</si>
  <si>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</si>
  <si>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</si>
  <si>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</si>
  <si>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</si>
  <si>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</si>
  <si>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</si>
  <si>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</si>
  <si>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</si>
  <si>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</si>
  <si>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</si>
  <si>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</si>
  <si>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</si>
  <si>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</si>
  <si>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</si>
  <si>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</si>
  <si>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</si>
  <si>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</si>
  <si>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</si>
  <si>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</si>
  <si>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</si>
  <si>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</si>
  <si>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</si>
  <si>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</si>
  <si>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</si>
  <si>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</si>
  <si>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</si>
  <si>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</si>
  <si>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</si>
  <si>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</si>
  <si>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</si>
  <si>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</si>
  <si>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</si>
  <si>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</si>
  <si>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</si>
  <si>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</si>
  <si>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</si>
  <si>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</si>
  <si>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</si>
  <si>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</si>
  <si>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</si>
  <si>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</si>
  <si>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</si>
  <si>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</si>
  <si>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</si>
  <si>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</si>
  <si>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</si>
  <si>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</si>
  <si>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</si>
  <si>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</si>
  <si>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</si>
  <si>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</si>
  <si>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</si>
  <si>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</si>
  <si>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</si>
  <si>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</si>
  <si>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</si>
  <si>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</si>
  <si>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</si>
  <si>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</si>
  <si>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</si>
  <si>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</si>
  <si>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</si>
  <si>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</si>
  <si>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</si>
  <si>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</si>
  <si>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</si>
  <si>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</si>
  <si>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</si>
  <si>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</si>
  <si>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</si>
  <si>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</si>
  <si>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</si>
  <si>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</si>
  <si>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</si>
  <si>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</si>
  <si>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</si>
  <si>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</si>
  <si>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</si>
  <si>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</si>
  <si>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</si>
  <si>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</si>
  <si>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</si>
  <si>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</si>
  <si>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</si>
  <si>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</si>
  <si>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</si>
  <si>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</si>
  <si>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</si>
  <si>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</si>
  <si>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</si>
  <si>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</si>
  <si>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</si>
  <si>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</si>
  <si>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</si>
  <si>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</si>
  <si>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</si>
  <si>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</si>
  <si>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</si>
  <si>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</si>
  <si>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</si>
  <si>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</si>
  <si>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</si>
  <si>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</si>
  <si>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</si>
  <si>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</si>
  <si>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</si>
  <si>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</si>
  <si>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</si>
  <si>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</si>
  <si>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</si>
  <si>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</si>
  <si>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</si>
  <si>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</si>
  <si>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</si>
  <si>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</si>
  <si>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</si>
  <si>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</si>
  <si>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</si>
  <si>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</si>
  <si>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</si>
  <si>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</si>
  <si>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</si>
  <si>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</si>
  <si>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</si>
  <si>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</si>
  <si>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</si>
  <si>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</si>
  <si>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</si>
  <si>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</si>
  <si>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</si>
  <si>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</si>
  <si>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</si>
  <si>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</si>
  <si>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</si>
  <si>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</si>
  <si>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</si>
  <si>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</si>
  <si>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</si>
  <si>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</si>
  <si>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</si>
  <si>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</si>
  <si>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</si>
  <si>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</si>
  <si>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</si>
  <si>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</si>
  <si>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</si>
  <si>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</si>
  <si>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</si>
  <si>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</si>
  <si>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</si>
  <si>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</si>
  <si>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</si>
  <si>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</si>
  <si>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</si>
  <si>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</si>
  <si>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</si>
  <si>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</si>
  <si>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</si>
  <si>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</si>
  <si>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</si>
  <si>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</si>
  <si>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</si>
  <si>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</si>
  <si>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</si>
  <si>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</si>
  <si>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</si>
  <si>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</si>
  <si>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</si>
  <si>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</si>
  <si>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</si>
  <si>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</si>
  <si>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</si>
  <si>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</si>
  <si>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</si>
  <si>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</si>
  <si>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</si>
  <si>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</si>
  <si>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</si>
  <si>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</si>
  <si>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</si>
  <si>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</si>
  <si>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</si>
  <si>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</si>
  <si>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</si>
  <si>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</si>
  <si>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</si>
  <si>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</si>
  <si>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</si>
  <si>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</si>
  <si>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</si>
  <si>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</si>
  <si>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</si>
  <si>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</si>
  <si>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</si>
  <si>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</si>
  <si>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</si>
  <si>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</si>
  <si>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</si>
  <si>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</si>
  <si>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</si>
  <si>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</si>
  <si>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</si>
  <si>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</si>
  <si>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</si>
  <si>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</si>
  <si>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</si>
  <si>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</si>
  <si>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</si>
  <si>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</si>
  <si>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</si>
  <si>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</si>
  <si>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</si>
  <si>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</si>
  <si>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</si>
  <si>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</si>
  <si>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</si>
  <si>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</si>
  <si>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</si>
  <si>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</si>
  <si>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</si>
  <si>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</si>
  <si>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</si>
  <si>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</si>
  <si>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</si>
  <si>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</si>
  <si>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</si>
  <si>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</si>
  <si>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</si>
  <si>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</si>
  <si>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</si>
  <si>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</si>
  <si>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</si>
  <si>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</si>
  <si>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</si>
  <si>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</si>
  <si>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</si>
  <si>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</si>
  <si>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</si>
  <si>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</si>
  <si>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</si>
  <si>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</si>
  <si>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</si>
  <si>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</si>
  <si>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</si>
  <si>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</si>
  <si>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</si>
  <si>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</si>
  <si>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</si>
  <si>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</si>
  <si>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</si>
  <si>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</si>
  <si>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</si>
  <si>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</si>
  <si>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</si>
  <si>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</si>
  <si>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</si>
  <si>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</si>
  <si>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</si>
  <si>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</si>
  <si>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</si>
  <si>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</si>
  <si>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</si>
  <si>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</si>
  <si>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</si>
  <si>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</si>
  <si>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</si>
  <si>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</si>
  <si>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</si>
  <si>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</si>
  <si>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</si>
  <si>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</si>
  <si>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</si>
  <si>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</si>
  <si>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</si>
  <si>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</si>
  <si>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</si>
  <si>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</si>
  <si>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</si>
  <si>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</si>
  <si>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</si>
  <si>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</si>
  <si>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</si>
  <si>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</si>
  <si>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</si>
  <si>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</si>
  <si>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</si>
  <si>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</si>
  <si>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</si>
  <si>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</si>
  <si>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</si>
  <si>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</si>
  <si>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</si>
  <si>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</si>
  <si>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</si>
  <si>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</si>
  <si>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</si>
  <si>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</si>
  <si>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</si>
  <si>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</si>
  <si>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</si>
  <si>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</si>
  <si>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</si>
  <si>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</si>
  <si>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</si>
  <si>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</si>
  <si>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</si>
  <si>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</si>
  <si>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</si>
  <si>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</si>
  <si>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</si>
  <si>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</si>
  <si>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</si>
  <si>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</si>
  <si>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</si>
  <si>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</si>
  <si>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</si>
  <si>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</si>
  <si>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</si>
  <si>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</si>
  <si>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</si>
  <si>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</si>
  <si>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</si>
  <si>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</si>
  <si>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</si>
  <si>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</si>
  <si>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</si>
  <si>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</si>
  <si>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</si>
  <si>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</si>
  <si>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</si>
  <si>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</si>
  <si>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</si>
  <si>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</si>
  <si>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</si>
  <si>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</si>
  <si>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</si>
  <si>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</si>
  <si>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</si>
  <si>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</si>
  <si>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</si>
  <si>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</si>
  <si>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</si>
  <si>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</si>
  <si>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</si>
  <si>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</si>
  <si>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</si>
  <si>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</si>
  <si>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</si>
  <si>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</si>
  <si>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</si>
  <si>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</si>
  <si>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</si>
  <si>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</si>
  <si>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</si>
  <si>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</si>
  <si>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</si>
  <si>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</si>
  <si>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</si>
  <si>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</si>
  <si>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</si>
  <si>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</si>
  <si>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</si>
  <si>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</si>
  <si>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</si>
  <si>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</si>
  <si>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</si>
  <si>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</si>
  <si>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</si>
  <si>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</si>
  <si>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</si>
  <si>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</si>
  <si>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</si>
  <si>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</si>
  <si>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</si>
  <si>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</si>
  <si>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</si>
  <si>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</si>
  <si>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</si>
  <si>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</si>
  <si>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</si>
  <si>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</si>
  <si>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</si>
  <si>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</si>
  <si>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</si>
  <si>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</si>
  <si>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</si>
  <si>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</si>
  <si>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</si>
  <si>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</si>
  <si>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</si>
  <si>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</si>
  <si>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</si>
  <si>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</si>
  <si>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</si>
  <si>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</si>
  <si>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</si>
  <si>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</si>
  <si>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</si>
  <si>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</si>
  <si>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</si>
  <si>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</si>
  <si>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</si>
  <si>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</si>
  <si>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</si>
  <si>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</si>
  <si>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</si>
  <si>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</si>
  <si>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</si>
  <si>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</si>
  <si>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</si>
  <si>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</si>
  <si>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</si>
  <si>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</si>
  <si>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</si>
  <si>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</si>
  <si>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</si>
  <si>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</si>
  <si>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</si>
  <si>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</si>
  <si>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</si>
  <si>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</si>
  <si>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</si>
  <si>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</si>
  <si>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</si>
  <si>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</si>
  <si>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</si>
  <si>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</si>
  <si>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</si>
  <si>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</si>
  <si>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</si>
  <si>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</si>
  <si>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</si>
  <si>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</si>
  <si>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</si>
  <si>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</si>
  <si>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</si>
  <si>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</si>
  <si>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</si>
  <si>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</si>
  <si>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</si>
  <si>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</si>
  <si>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</si>
  <si>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</si>
  <si>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</si>
  <si>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</si>
  <si>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</si>
  <si>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</si>
  <si>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</si>
  <si>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</si>
  <si>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</si>
  <si>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</si>
  <si>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</si>
  <si>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</si>
  <si>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</si>
  <si>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</si>
  <si>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</si>
  <si>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</si>
  <si>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</si>
  <si>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</si>
  <si>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</si>
  <si>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</si>
  <si>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</si>
  <si>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</si>
  <si>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</si>
  <si>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</si>
  <si>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</si>
  <si>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</si>
  <si>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</si>
  <si>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</si>
  <si>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</si>
  <si>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</si>
  <si>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</si>
  <si>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</si>
  <si>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</si>
  <si>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</si>
  <si>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</si>
  <si>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</si>
  <si>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</si>
  <si>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</si>
  <si>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</si>
  <si>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</si>
  <si>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</si>
  <si>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</si>
  <si>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</si>
  <si>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</si>
  <si>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</si>
  <si>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</si>
  <si>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</si>
  <si>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</si>
  <si>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</si>
  <si>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</si>
  <si>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</si>
  <si>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</si>
  <si>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</si>
  <si>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</si>
  <si>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</si>
  <si>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</si>
  <si>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</si>
  <si>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</si>
  <si>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</si>
  <si>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</si>
  <si>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</si>
  <si>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</si>
  <si>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</si>
  <si>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</si>
  <si>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</si>
  <si>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</si>
  <si>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</si>
  <si>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</si>
  <si>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</si>
  <si>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</si>
  <si>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</si>
  <si>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</si>
  <si>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</si>
  <si>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</si>
  <si>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</si>
  <si>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</si>
  <si>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</si>
  <si>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</si>
  <si>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</si>
  <si>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</si>
  <si>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</si>
  <si>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</si>
  <si>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</si>
  <si>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</si>
  <si>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</si>
  <si>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</si>
  <si>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</si>
  <si>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</si>
  <si>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</si>
  <si>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</si>
  <si>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</si>
  <si>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</si>
  <si>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</si>
  <si>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</si>
  <si>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</si>
  <si>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</si>
  <si>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</si>
  <si>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</si>
  <si>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</si>
  <si>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</si>
  <si>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</si>
  <si>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</si>
  <si>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</si>
  <si>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</si>
  <si>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</si>
  <si>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</si>
  <si>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</si>
  <si>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</si>
  <si>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</si>
  <si>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</si>
  <si>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</si>
  <si>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</si>
  <si>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</si>
  <si>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</si>
  <si>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</si>
  <si>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</si>
  <si>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</si>
  <si>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</si>
  <si>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</si>
  <si>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</si>
  <si>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</si>
  <si>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</si>
  <si>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</si>
  <si>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</si>
  <si>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</si>
  <si>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</si>
  <si>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</si>
  <si>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</si>
  <si>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</si>
  <si>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</si>
  <si>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</si>
  <si>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</si>
  <si>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</si>
  <si>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</si>
  <si>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</si>
  <si>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</si>
  <si>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</si>
  <si>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</si>
  <si>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</si>
  <si>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</si>
  <si>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</si>
  <si>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</si>
  <si>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</si>
  <si>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</si>
  <si>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</si>
  <si>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</si>
  <si>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</si>
  <si>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</si>
  <si>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</si>
  <si>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</si>
  <si>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</si>
  <si>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</si>
  <si>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</si>
  <si>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</si>
  <si>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</si>
  <si>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</si>
  <si>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</si>
  <si>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</si>
  <si>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</si>
  <si>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</si>
  <si>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</si>
  <si>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</si>
  <si>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</si>
  <si>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</si>
  <si>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</si>
  <si>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</si>
  <si>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</si>
  <si>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</si>
  <si>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</si>
  <si>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</si>
  <si>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</si>
  <si>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</si>
  <si>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</si>
  <si>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</si>
  <si>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</si>
  <si>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</si>
  <si>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</si>
  <si>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</si>
  <si>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</si>
  <si>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</si>
  <si>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</si>
  <si>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</si>
  <si>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</si>
  <si>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</si>
  <si>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</si>
  <si>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</si>
  <si>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</si>
  <si>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</si>
  <si>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</si>
  <si>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</si>
  <si>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</si>
  <si>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</si>
  <si>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</si>
  <si>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</si>
  <si>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</si>
  <si>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</si>
  <si>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</si>
  <si>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</si>
  <si>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</si>
  <si>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</si>
  <si>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</si>
  <si>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</si>
  <si>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</si>
  <si>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</si>
  <si>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</si>
  <si>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</si>
  <si>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</si>
  <si>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</si>
  <si>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</si>
  <si>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</si>
  <si>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</si>
  <si>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</si>
  <si>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</si>
  <si>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</si>
  <si>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</si>
  <si>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</si>
  <si>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</si>
  <si>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</si>
  <si>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</si>
  <si>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</si>
  <si>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</si>
  <si>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</si>
  <si>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</si>
  <si>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</si>
  <si>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</si>
  <si>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</si>
  <si>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</si>
  <si>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</si>
  <si>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</si>
  <si>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</si>
  <si>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</si>
  <si>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</si>
  <si>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</si>
  <si>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</si>
  <si>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</si>
  <si>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</si>
  <si>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</si>
  <si>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</si>
  <si>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</si>
  <si>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</si>
  <si>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</si>
  <si>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</si>
  <si>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</si>
  <si>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</si>
  <si>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</si>
  <si>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</si>
  <si>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</si>
  <si>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</si>
  <si>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</si>
  <si>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</si>
  <si>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</si>
  <si>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</si>
  <si>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</si>
  <si>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</si>
  <si>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</si>
  <si>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</si>
  <si>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</si>
  <si>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</si>
  <si>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</si>
  <si>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</si>
  <si>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</si>
  <si>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</si>
  <si>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</si>
  <si>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</si>
  <si>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</si>
  <si>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</si>
  <si>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</si>
  <si>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</si>
  <si>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</si>
  <si>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</si>
  <si>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</si>
  <si>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</si>
  <si>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</si>
  <si>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</si>
  <si>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</si>
  <si>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</si>
  <si>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</si>
  <si>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</si>
  <si>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</si>
  <si>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</si>
  <si>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</si>
  <si>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</si>
  <si>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</si>
  <si>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</si>
  <si>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</si>
  <si>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</si>
  <si>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</si>
  <si>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</si>
  <si>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</si>
  <si>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</si>
  <si>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</si>
  <si>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</si>
  <si>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</si>
  <si>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</si>
  <si>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</si>
  <si>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</si>
  <si>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</si>
  <si>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</si>
  <si>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</si>
  <si>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</si>
  <si>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</si>
  <si>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</si>
  <si>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</si>
  <si>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</si>
  <si>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</si>
  <si>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</si>
  <si>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</si>
  <si>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</si>
  <si>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</si>
  <si>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</si>
  <si>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</si>
  <si>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</si>
  <si>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</si>
  <si>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</si>
  <si>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</si>
  <si>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</si>
  <si>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</si>
  <si>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</si>
  <si>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</si>
  <si>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</si>
  <si>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</si>
  <si>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</si>
  <si>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</si>
  <si>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</si>
  <si>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</si>
  <si>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</si>
  <si>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</si>
  <si>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</si>
  <si>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</si>
  <si>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</si>
  <si>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</si>
  <si>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</si>
  <si>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</si>
  <si>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</si>
  <si>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</si>
  <si>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</si>
  <si>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</si>
  <si>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</si>
  <si>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</si>
  <si>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</si>
  <si>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</si>
  <si>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</si>
  <si>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</si>
  <si>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</si>
  <si>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</si>
  <si>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</si>
  <si>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</si>
  <si>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</si>
  <si>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</si>
  <si>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</si>
  <si>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</si>
  <si>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</si>
  <si>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</si>
  <si>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</si>
  <si>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</si>
  <si>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</si>
  <si>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</si>
  <si>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</si>
  <si>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</si>
  <si>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</si>
  <si>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</si>
  <si>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</si>
  <si>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</si>
  <si>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</si>
  <si>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</si>
  <si>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</si>
  <si>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</si>
  <si>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</si>
  <si>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</si>
  <si>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</si>
  <si>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</si>
  <si>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</si>
  <si>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</si>
  <si>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</si>
  <si>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</si>
  <si>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</si>
  <si>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</si>
  <si>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</si>
  <si>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</si>
  <si>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</si>
  <si>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</si>
  <si>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</si>
  <si>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</si>
  <si>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</si>
  <si>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</si>
  <si>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</si>
  <si>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</si>
  <si>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</si>
  <si>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</si>
  <si>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</si>
  <si>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</si>
  <si>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</si>
  <si>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</si>
  <si>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</si>
  <si>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</si>
  <si>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</si>
  <si>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</si>
  <si>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</si>
  <si>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</si>
  <si>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</si>
  <si>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</si>
  <si>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</si>
  <si>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</si>
  <si>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</si>
  <si>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</si>
  <si>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</si>
  <si>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</si>
  <si>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</si>
  <si>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</si>
  <si>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</si>
  <si>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</si>
  <si>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</si>
  <si>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</si>
  <si>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</si>
  <si>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</si>
  <si>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</si>
  <si>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</si>
  <si>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</si>
  <si>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</si>
  <si>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</si>
  <si>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</si>
  <si>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</si>
  <si>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</si>
  <si>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</si>
  <si>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</si>
  <si>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</si>
  <si>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</si>
  <si>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</si>
  <si>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</si>
  <si>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</si>
  <si>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</si>
  <si>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</si>
  <si>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</si>
  <si>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</si>
  <si>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</si>
  <si>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</si>
  <si>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</si>
  <si>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</si>
  <si>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</si>
  <si>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</si>
  <si>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</si>
  <si>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</si>
  <si>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</si>
  <si>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</si>
  <si>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</si>
  <si>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</si>
  <si>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</si>
  <si>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</si>
  <si>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</si>
  <si>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</si>
  <si>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</si>
  <si>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</si>
  <si>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</si>
  <si>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</si>
  <si>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</si>
  <si>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</si>
  <si>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</si>
  <si>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</si>
  <si>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</si>
  <si>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</si>
  <si>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</si>
  <si>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</si>
  <si>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</si>
  <si>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</si>
  <si>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</si>
  <si>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</si>
  <si>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</si>
  <si>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</si>
  <si>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</si>
  <si>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</si>
  <si>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</si>
  <si>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</si>
  <si>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</si>
  <si>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</si>
  <si>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</si>
  <si>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</si>
  <si>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</si>
  <si>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</si>
  <si>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</si>
  <si>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</si>
  <si>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</si>
  <si>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</si>
  <si>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</si>
  <si>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</si>
  <si>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</si>
  <si>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</si>
  <si>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</si>
  <si>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</si>
  <si>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</si>
  <si>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</si>
  <si>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</si>
  <si>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</si>
  <si>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</si>
  <si>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</si>
  <si>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</si>
  <si>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</si>
  <si>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</si>
  <si>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</si>
  <si>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</si>
  <si>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</si>
  <si>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</si>
  <si>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</si>
  <si>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</si>
  <si>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</si>
  <si>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</si>
  <si>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</si>
  <si>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</si>
  <si>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</si>
  <si>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</si>
  <si>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</si>
  <si>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</si>
  <si>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</si>
  <si>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</si>
  <si>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</si>
  <si>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</si>
  <si>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</si>
  <si>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</si>
  <si>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</si>
  <si>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</si>
  <si>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</si>
  <si>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</si>
  <si>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</si>
  <si>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</si>
  <si>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</si>
  <si>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</si>
  <si>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</si>
  <si>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</si>
  <si>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</si>
  <si>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</si>
  <si>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</si>
  <si>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</si>
  <si>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</si>
  <si>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</si>
  <si>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</si>
  <si>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</si>
  <si>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</si>
  <si>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</si>
  <si>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</si>
  <si>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</si>
  <si>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</si>
  <si>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</si>
  <si>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</si>
  <si>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</si>
  <si>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</si>
  <si>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</si>
  <si>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</si>
  <si>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</si>
  <si>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</si>
  <si>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</si>
  <si>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</si>
  <si>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</si>
  <si>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</si>
  <si>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</si>
  <si>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</si>
  <si>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</si>
  <si>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</si>
  <si>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</si>
  <si>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</si>
  <si>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</si>
  <si>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</si>
  <si>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</si>
  <si>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</si>
  <si>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</si>
  <si>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</si>
  <si>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2021-68-90000011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</si>
</sst>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2" t="str">
        <f>HYPERLINK("#MI_Oferente_Singular!A114","CAPACIDAD RESIDUAL")</f>
        <v>CAPACIDAD RESIDUAL</v>
      </c>
      <c r="F8" s="233"/>
      <c r="G8" s="23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2" t="str">
        <f>HYPERLINK("#MI_Oferente_Singular!A162","TALENTO HUMANO")</f>
        <v>TALENTO HUMANO</v>
      </c>
      <c r="F9" s="233"/>
      <c r="G9" s="23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2" t="str">
        <f>HYPERLINK("#MI_Oferente_Singular!F162","INFRAESTRUCTURA")</f>
        <v>INFRAESTRUCTURA</v>
      </c>
      <c r="F10" s="233"/>
      <c r="G10" s="23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2696</v>
      </c>
      <c r="D15" s="35"/>
      <c r="E15" s="35"/>
      <c r="F15" s="5"/>
      <c r="G15" s="32" t="s">
        <v>1168</v>
      </c>
      <c r="H15" s="102" t="s">
        <v>887</v>
      </c>
      <c r="I15" s="32" t="s">
        <v>2624</v>
      </c>
      <c r="J15" s="107"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235"/>
      <c r="I20" s="137" t="s">
        <v>887</v>
      </c>
      <c r="J20" s="138" t="s">
        <v>913</v>
      </c>
      <c r="K20" s="139">
        <v>482727870</v>
      </c>
      <c r="L20" s="140"/>
      <c r="M20" s="140">
        <v>44561</v>
      </c>
      <c r="N20" s="125">
        <f>+(M20-L20)/30</f>
        <v>1485.3666666666666</v>
      </c>
      <c r="O20" s="128"/>
      <c r="U20" s="124"/>
      <c r="V20" s="104">
        <f ca="1">NOW()</f>
        <v>44222.902233796296</v>
      </c>
      <c r="W20" s="104">
        <f ca="1">NOW()</f>
        <v>44222.902233796296</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VISIÓN TRANSFORMADORA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t="s">
        <v>2665</v>
      </c>
      <c r="C53" s="115" t="s">
        <v>31</v>
      </c>
      <c r="D53" s="112" t="s">
        <v>2678</v>
      </c>
      <c r="E53" s="135">
        <v>43887</v>
      </c>
      <c r="F53" s="135">
        <v>44196</v>
      </c>
      <c r="G53" s="148">
        <f t="shared" si="6"/>
        <v>10.3</v>
      </c>
      <c r="H53" s="167" t="s">
        <v>2679</v>
      </c>
      <c r="I53" s="112" t="s">
        <v>628</v>
      </c>
      <c r="J53" s="112" t="s">
        <v>645</v>
      </c>
      <c r="K53" s="114">
        <v>1701529310</v>
      </c>
      <c r="L53" s="115" t="s">
        <v>1148</v>
      </c>
      <c r="M53" s="110">
        <v>1</v>
      </c>
      <c r="N53" s="115" t="s">
        <v>1151</v>
      </c>
      <c r="O53" s="115" t="s">
        <v>1148</v>
      </c>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c r="E114" s="135"/>
      <c r="F114" s="135"/>
      <c r="G114" s="148" t="str">
        <f>IF(AND(E114&lt;&gt;"",F114&lt;&gt;""),((F114-E114)/30),"")</f>
        <v/>
      </c>
      <c r="H114" s="167"/>
      <c r="I114" s="112"/>
      <c r="J114" s="112"/>
      <c r="K114" s="114"/>
      <c r="L114" s="100" t="str">
        <f>+IF(AND(K114&gt;0,O114="Ejecución"),(K114/877802)*Tabla28[[#This Row],[% participación]],IF(AND(K114&gt;0,O114&lt;&gt;"Ejecución"),"-",""))</f>
        <v/>
      </c>
      <c r="M114" s="115"/>
      <c r="N114" s="161"/>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5"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2"/>
      <c r="Z178" s="153" t="str">
        <f>IF(Y178&gt;0,SUM(E180+Y178),"")</f>
        <v/>
      </c>
      <c r="AA178" s="19"/>
      <c r="AB178" s="19"/>
    </row>
    <row r="179" spans="1:28" ht="23.25" x14ac:dyDescent="0.25">
      <c r="A179" s="9"/>
      <c r="B179" s="183" t="s">
        <v>2669</v>
      </c>
      <c r="C179" s="183"/>
      <c r="D179" s="183"/>
      <c r="E179" s="159">
        <v>0.02</v>
      </c>
      <c r="F179" s="158">
        <v>1.4999999999999999E-2</v>
      </c>
      <c r="G179" s="153">
        <f>IF(F179&gt;0,SUM(E179+F179),"")</f>
        <v>3.5000000000000003E-2</v>
      </c>
      <c r="H179" s="5"/>
      <c r="I179" s="183" t="s">
        <v>2671</v>
      </c>
      <c r="J179" s="183"/>
      <c r="K179" s="183"/>
      <c r="L179" s="183"/>
      <c r="M179" s="160">
        <v>2.5000000000000001E-2</v>
      </c>
      <c r="O179" s="8"/>
      <c r="Q179" s="19"/>
      <c r="R179" s="147">
        <f>IF(M179&gt;0,SUM(L179+M179),"")</f>
        <v>2.5000000000000001E-2</v>
      </c>
      <c r="T179" s="19"/>
      <c r="U179" s="229" t="s">
        <v>1166</v>
      </c>
      <c r="V179" s="229"/>
      <c r="W179" s="229"/>
      <c r="X179" s="24">
        <v>0.02</v>
      </c>
      <c r="Y179" s="152"/>
      <c r="Z179" s="153" t="str">
        <f>IF(Y179&gt;0,SUM(E181+Y179),"")</f>
        <v/>
      </c>
      <c r="AA179" s="19"/>
      <c r="AB179" s="19"/>
    </row>
    <row r="180" spans="1:28" ht="23.25" hidden="1" x14ac:dyDescent="0.25">
      <c r="A180" s="9"/>
      <c r="B180" s="169"/>
      <c r="C180" s="169"/>
      <c r="D180" s="169"/>
      <c r="E180" s="157"/>
      <c r="H180" s="5"/>
      <c r="I180" s="169"/>
      <c r="J180" s="169"/>
      <c r="K180" s="169"/>
      <c r="L180" s="169"/>
      <c r="M180" s="5"/>
      <c r="O180" s="8"/>
      <c r="Q180" s="19"/>
      <c r="R180" s="147" t="str">
        <f>IF(S180&gt;0,SUM(L180+S180),"")</f>
        <v/>
      </c>
      <c r="S180" s="152"/>
      <c r="T180" s="19"/>
      <c r="U180" s="229" t="s">
        <v>1167</v>
      </c>
      <c r="V180" s="229"/>
      <c r="W180" s="229"/>
      <c r="X180" s="24">
        <v>0.03</v>
      </c>
      <c r="Y180" s="152"/>
      <c r="Z180" s="153" t="str">
        <f>IF(Y180&gt;0,SUM(E182+Y180),"")</f>
        <v/>
      </c>
      <c r="AA180" s="19"/>
      <c r="AB180" s="19"/>
    </row>
    <row r="181" spans="1:28" ht="23.25" hidden="1" x14ac:dyDescent="0.25">
      <c r="A181" s="9"/>
      <c r="B181" s="169"/>
      <c r="C181" s="169"/>
      <c r="D181" s="169"/>
      <c r="E181" s="157"/>
      <c r="H181" s="5"/>
      <c r="I181" s="169"/>
      <c r="J181" s="169"/>
      <c r="K181" s="169"/>
      <c r="L181" s="169"/>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9"/>
      <c r="C182" s="169"/>
      <c r="D182" s="169"/>
      <c r="E182" s="157"/>
      <c r="H182" s="5"/>
      <c r="I182" s="169"/>
      <c r="J182" s="169"/>
      <c r="K182" s="169"/>
      <c r="L182" s="169"/>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3.5000000000000003E-2</v>
      </c>
      <c r="D185" s="91" t="s">
        <v>2628</v>
      </c>
      <c r="E185" s="94">
        <f>+(C185*SUM(K20:K35))</f>
        <v>16895475.450000003</v>
      </c>
      <c r="F185" s="92"/>
      <c r="G185" s="93"/>
      <c r="H185" s="88"/>
      <c r="I185" s="90" t="s">
        <v>2627</v>
      </c>
      <c r="J185" s="154">
        <f>+SUM(M179:M183)</f>
        <v>2.5000000000000001E-2</v>
      </c>
      <c r="K185" s="228" t="s">
        <v>2628</v>
      </c>
      <c r="L185" s="228"/>
      <c r="M185" s="94">
        <f>+J185*(SUM(K20:K35))</f>
        <v>12068196.75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7" t="s">
        <v>2636</v>
      </c>
      <c r="C192" s="187"/>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purl.org/dc/elements/1.1/"/>
    <ds:schemaRef ds:uri="http://schemas.microsoft.com/office/2006/metadata/properties"/>
    <ds:schemaRef ds:uri="http://schemas.openxmlformats.org/package/2006/metadata/core-properties"/>
    <ds:schemaRef ds:uri="4fb10211-09fb-4e80-9f0b-184718d5d98c"/>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2021-01-27T02:39:44Z</cp:lastPrinted>
  <dcterms:created xsi:type="dcterms:W3CDTF">2020-10-14T21:57:42Z</dcterms:created>
  <dcterms:modified xsi:type="dcterms:W3CDTF">2021-01-27T02:39:56Z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